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codeName="ThisWorkbook" defaultThemeVersion="124226"/>
  <bookViews>
    <workbookView xWindow="0" yWindow="0" windowWidth="20490" windowHeight="7530" tabRatio="993" firstSheet="1" activeTab="10"/>
  </bookViews>
  <sheets>
    <sheet name="Celkový přehled" sheetId="1" r:id="rId1"/>
    <sheet name="Orientační Běh" sheetId="41" r:id="rId2"/>
    <sheet name="Štafeta" sheetId="27" state="hidden" r:id="rId3"/>
    <sheet name="Rozpis dne" sheetId="6" state="hidden" r:id="rId4"/>
    <sheet name="Fotbal-Florbal" sheetId="39" r:id="rId5"/>
    <sheet name="Pašeráci" sheetId="32" r:id="rId6"/>
    <sheet name="Bodování pokojů" sheetId="16" r:id="rId7"/>
    <sheet name="Bodování pokojů-týmy" sheetId="28" r:id="rId8"/>
    <sheet name="Tabulka střelců" sheetId="40" r:id="rId9"/>
    <sheet name="9-boj výsledky" sheetId="35" r:id="rId10"/>
    <sheet name="Turnaj C skupiny" sheetId="37" r:id="rId11"/>
    <sheet name="rozdělení do skupin" sheetId="38" r:id="rId12"/>
    <sheet name="Rozdělení pokojů" sheetId="33" r:id="rId13"/>
    <sheet name="Piškvorky" sheetId="21" state="hidden" r:id="rId14"/>
  </sheets>
  <calcPr calcId="125725"/>
</workbook>
</file>

<file path=xl/calcChain.xml><?xml version="1.0" encoding="utf-8"?>
<calcChain xmlns="http://schemas.openxmlformats.org/spreadsheetml/2006/main">
  <c r="E4" i="41"/>
  <c r="E5"/>
  <c r="E6"/>
  <c r="E7"/>
  <c r="E8"/>
  <c r="E3"/>
  <c r="P10" i="1"/>
  <c r="K6" i="37" l="1"/>
  <c r="K7"/>
  <c r="K8"/>
  <c r="K9"/>
  <c r="K10"/>
  <c r="K3"/>
  <c r="K4"/>
  <c r="K5"/>
  <c r="K3" i="35" l="1"/>
  <c r="K4"/>
  <c r="K5"/>
  <c r="K6"/>
  <c r="K7"/>
  <c r="K2"/>
  <c r="L13" i="16" l="1"/>
  <c r="E4" i="28" l="1"/>
  <c r="K4" s="1"/>
  <c r="L5" i="16"/>
  <c r="K8" i="28" s="1"/>
  <c r="L6" i="16"/>
  <c r="L7"/>
  <c r="K14" i="28" s="1"/>
  <c r="L8" i="16"/>
  <c r="E20" i="28" s="1"/>
  <c r="L9" i="16"/>
  <c r="K18" i="28" s="1"/>
  <c r="E29" s="1"/>
  <c r="L10" i="16"/>
  <c r="E8" i="28" s="1"/>
  <c r="L11" i="16"/>
  <c r="K7" i="28" s="1"/>
  <c r="L12" i="16"/>
  <c r="K28" i="28" s="1"/>
  <c r="L4" i="16"/>
  <c r="K17" i="28" l="1"/>
  <c r="E28"/>
  <c r="K25"/>
  <c r="E26" s="1"/>
  <c r="K6"/>
  <c r="E24"/>
  <c r="E14" s="1"/>
  <c r="E7"/>
  <c r="E27" s="1"/>
  <c r="E5"/>
  <c r="K16"/>
  <c r="K26"/>
  <c r="K5"/>
  <c r="E6" s="1"/>
  <c r="K15"/>
  <c r="K27" s="1"/>
  <c r="K24" s="1"/>
  <c r="E9"/>
  <c r="K9"/>
  <c r="E19"/>
  <c r="K19"/>
  <c r="E17"/>
  <c r="E30"/>
  <c r="E18"/>
  <c r="E25"/>
  <c r="K20"/>
  <c r="K10" s="1"/>
  <c r="E10" s="1"/>
  <c r="E2" l="1"/>
  <c r="K12"/>
  <c r="K2"/>
  <c r="E16"/>
  <c r="K29"/>
  <c r="K22" s="1"/>
  <c r="E15"/>
  <c r="E12" s="1"/>
  <c r="I7" i="27"/>
  <c r="I3"/>
  <c r="I4"/>
  <c r="I5"/>
  <c r="I6"/>
  <c r="I2"/>
  <c r="BJ6" i="1"/>
  <c r="BJ7"/>
  <c r="BJ8"/>
  <c r="BJ9"/>
  <c r="BJ10"/>
  <c r="BJ11"/>
  <c r="AV6"/>
  <c r="AV7"/>
  <c r="AV8"/>
  <c r="AV9"/>
  <c r="AV10"/>
  <c r="AV11"/>
  <c r="AH6"/>
  <c r="AH7"/>
  <c r="AH8"/>
  <c r="AH9"/>
  <c r="AH10"/>
  <c r="AH11"/>
  <c r="BI6"/>
  <c r="BI7"/>
  <c r="BI8"/>
  <c r="BI9"/>
  <c r="BI10"/>
  <c r="BI11"/>
  <c r="AU6"/>
  <c r="AU7"/>
  <c r="AU8"/>
  <c r="AU9"/>
  <c r="AU10"/>
  <c r="AU11"/>
  <c r="AG6"/>
  <c r="AG7"/>
  <c r="AG8"/>
  <c r="AG9"/>
  <c r="AG10"/>
  <c r="AG11"/>
  <c r="BL7"/>
  <c r="BL8"/>
  <c r="BL9"/>
  <c r="BL10"/>
  <c r="BL11"/>
  <c r="BL6"/>
  <c r="AX10"/>
  <c r="AX11"/>
  <c r="AX9"/>
  <c r="AX8"/>
  <c r="AX7"/>
  <c r="AX6"/>
  <c r="AJ11"/>
  <c r="AJ10"/>
  <c r="AJ9"/>
  <c r="AJ8"/>
  <c r="AJ7"/>
  <c r="AJ6"/>
  <c r="J20" i="21"/>
  <c r="J38"/>
  <c r="K38"/>
  <c r="L38"/>
  <c r="M38"/>
  <c r="N38"/>
  <c r="O38"/>
  <c r="J4"/>
  <c r="K4"/>
  <c r="L4"/>
  <c r="M4"/>
  <c r="N4"/>
  <c r="O4"/>
  <c r="O39" s="1"/>
  <c r="J5"/>
  <c r="K5"/>
  <c r="L5"/>
  <c r="L39" s="1"/>
  <c r="M5"/>
  <c r="N5"/>
  <c r="O5"/>
  <c r="J6"/>
  <c r="K6"/>
  <c r="L6"/>
  <c r="M6"/>
  <c r="N6"/>
  <c r="N39" s="1"/>
  <c r="O6"/>
  <c r="J7"/>
  <c r="K7"/>
  <c r="K39" s="1"/>
  <c r="L7"/>
  <c r="M7"/>
  <c r="N7"/>
  <c r="O7"/>
  <c r="J8"/>
  <c r="K8"/>
  <c r="L8"/>
  <c r="M8"/>
  <c r="N8"/>
  <c r="O8"/>
  <c r="J9"/>
  <c r="K9"/>
  <c r="L9"/>
  <c r="M9"/>
  <c r="N9"/>
  <c r="O9"/>
  <c r="J10"/>
  <c r="K10"/>
  <c r="L10"/>
  <c r="M10"/>
  <c r="N10"/>
  <c r="O10"/>
  <c r="J11"/>
  <c r="K11"/>
  <c r="L11"/>
  <c r="M11"/>
  <c r="N11"/>
  <c r="O11"/>
  <c r="J12"/>
  <c r="K12"/>
  <c r="L12"/>
  <c r="M12"/>
  <c r="M39" s="1"/>
  <c r="N12"/>
  <c r="O12"/>
  <c r="J13"/>
  <c r="K13"/>
  <c r="L13"/>
  <c r="M13"/>
  <c r="N13"/>
  <c r="O13"/>
  <c r="J14"/>
  <c r="K14"/>
  <c r="L14"/>
  <c r="M14"/>
  <c r="N14"/>
  <c r="O14"/>
  <c r="J15"/>
  <c r="K15"/>
  <c r="L15"/>
  <c r="M15"/>
  <c r="N15"/>
  <c r="O15"/>
  <c r="J16"/>
  <c r="K16"/>
  <c r="L16"/>
  <c r="M16"/>
  <c r="N16"/>
  <c r="O16"/>
  <c r="J17"/>
  <c r="K17"/>
  <c r="L17"/>
  <c r="M17"/>
  <c r="N17"/>
  <c r="O17"/>
  <c r="J18"/>
  <c r="K18"/>
  <c r="L18"/>
  <c r="M18"/>
  <c r="N18"/>
  <c r="O18"/>
  <c r="J19"/>
  <c r="K19"/>
  <c r="L19"/>
  <c r="M19"/>
  <c r="N19"/>
  <c r="O19"/>
  <c r="K20"/>
  <c r="L20"/>
  <c r="M20"/>
  <c r="N20"/>
  <c r="O20"/>
  <c r="J21"/>
  <c r="K21"/>
  <c r="L21"/>
  <c r="M21"/>
  <c r="N21"/>
  <c r="O21"/>
  <c r="J22"/>
  <c r="K22"/>
  <c r="L22"/>
  <c r="M22"/>
  <c r="N22"/>
  <c r="O22"/>
  <c r="J23"/>
  <c r="K23"/>
  <c r="L23"/>
  <c r="M23"/>
  <c r="N23"/>
  <c r="O23"/>
  <c r="J24"/>
  <c r="K24"/>
  <c r="L24"/>
  <c r="M24"/>
  <c r="N24"/>
  <c r="O24"/>
  <c r="J25"/>
  <c r="K25"/>
  <c r="L25"/>
  <c r="M25"/>
  <c r="N25"/>
  <c r="O25"/>
  <c r="J26"/>
  <c r="K26"/>
  <c r="L26"/>
  <c r="M26"/>
  <c r="N26"/>
  <c r="O26"/>
  <c r="J27"/>
  <c r="K27"/>
  <c r="L27"/>
  <c r="M27"/>
  <c r="N27"/>
  <c r="O27"/>
  <c r="J28"/>
  <c r="K28"/>
  <c r="L28"/>
  <c r="M28"/>
  <c r="N28"/>
  <c r="O28"/>
  <c r="J29"/>
  <c r="K29"/>
  <c r="L29"/>
  <c r="M29"/>
  <c r="N29"/>
  <c r="O29"/>
  <c r="J30"/>
  <c r="K30"/>
  <c r="L30"/>
  <c r="M30"/>
  <c r="N30"/>
  <c r="O30"/>
  <c r="J31"/>
  <c r="K31"/>
  <c r="L31"/>
  <c r="M31"/>
  <c r="N31"/>
  <c r="O31"/>
  <c r="J32"/>
  <c r="K32"/>
  <c r="L32"/>
  <c r="M32"/>
  <c r="N32"/>
  <c r="O32"/>
  <c r="J33"/>
  <c r="K33"/>
  <c r="L33"/>
  <c r="M33"/>
  <c r="N33"/>
  <c r="O33"/>
  <c r="J34"/>
  <c r="K34"/>
  <c r="L34"/>
  <c r="M34"/>
  <c r="N34"/>
  <c r="O34"/>
  <c r="J35"/>
  <c r="K35"/>
  <c r="L35"/>
  <c r="M35"/>
  <c r="N35"/>
  <c r="O35"/>
  <c r="J36"/>
  <c r="K36"/>
  <c r="L36"/>
  <c r="M36"/>
  <c r="N36"/>
  <c r="O36"/>
  <c r="J37"/>
  <c r="K37"/>
  <c r="L37"/>
  <c r="M37"/>
  <c r="N37"/>
  <c r="O37"/>
  <c r="O3"/>
  <c r="N3"/>
  <c r="M3"/>
  <c r="L3"/>
  <c r="K3"/>
  <c r="J3"/>
  <c r="J39" s="1"/>
  <c r="BC6" i="1"/>
  <c r="BC7"/>
  <c r="BC8"/>
  <c r="BC9"/>
  <c r="BC10"/>
  <c r="BC11"/>
  <c r="AO6"/>
  <c r="AO7"/>
  <c r="AO8"/>
  <c r="AO9"/>
  <c r="AO10"/>
  <c r="AO11"/>
  <c r="AA6"/>
  <c r="AA7"/>
  <c r="AA8"/>
  <c r="AA9"/>
  <c r="AA10"/>
  <c r="AA11"/>
  <c r="BE6"/>
  <c r="BF6"/>
  <c r="BE7"/>
  <c r="BF7"/>
  <c r="BE8"/>
  <c r="BF8"/>
  <c r="BE9"/>
  <c r="BF9"/>
  <c r="BE10"/>
  <c r="BF10"/>
  <c r="BE11"/>
  <c r="BF11"/>
  <c r="AQ6"/>
  <c r="AR6"/>
  <c r="AQ7"/>
  <c r="AR7"/>
  <c r="AQ8"/>
  <c r="AR8"/>
  <c r="AQ9"/>
  <c r="AR9"/>
  <c r="AQ10"/>
  <c r="AR10"/>
  <c r="AQ11"/>
  <c r="AR11"/>
  <c r="AC7"/>
  <c r="AD7"/>
  <c r="AC8"/>
  <c r="AD8"/>
  <c r="AC9"/>
  <c r="AD9"/>
  <c r="AC10"/>
  <c r="AD10"/>
  <c r="AC11"/>
  <c r="AD11"/>
  <c r="AC6"/>
  <c r="AD6"/>
  <c r="W7"/>
  <c r="X7"/>
  <c r="Y7"/>
  <c r="Z7"/>
  <c r="AB7"/>
  <c r="AE7"/>
  <c r="AF7"/>
  <c r="AI7"/>
  <c r="AK7"/>
  <c r="AL7"/>
  <c r="AM7"/>
  <c r="AN7"/>
  <c r="AP7"/>
  <c r="AS7"/>
  <c r="AT7"/>
  <c r="AW7"/>
  <c r="AY7"/>
  <c r="AZ7"/>
  <c r="BA7"/>
  <c r="BB7"/>
  <c r="BD7"/>
  <c r="BG7"/>
  <c r="BH7"/>
  <c r="BK7"/>
  <c r="W8"/>
  <c r="X8"/>
  <c r="Y8"/>
  <c r="Z8"/>
  <c r="AB8"/>
  <c r="AE8"/>
  <c r="AF8"/>
  <c r="AI8"/>
  <c r="AK8"/>
  <c r="AL8"/>
  <c r="AM8"/>
  <c r="AN8"/>
  <c r="AP8"/>
  <c r="AS8"/>
  <c r="AT8"/>
  <c r="AW8"/>
  <c r="AY8"/>
  <c r="AZ8"/>
  <c r="BA8"/>
  <c r="BB8"/>
  <c r="BD8"/>
  <c r="BG8"/>
  <c r="BH8"/>
  <c r="BK8"/>
  <c r="W9"/>
  <c r="X9"/>
  <c r="Y9"/>
  <c r="Z9"/>
  <c r="AB9"/>
  <c r="AE9"/>
  <c r="AF9"/>
  <c r="AI9"/>
  <c r="AK9"/>
  <c r="AL9"/>
  <c r="AM9"/>
  <c r="AN9"/>
  <c r="AP9"/>
  <c r="AS9"/>
  <c r="AT9"/>
  <c r="AW9"/>
  <c r="AY9"/>
  <c r="AZ9"/>
  <c r="BA9"/>
  <c r="BB9"/>
  <c r="BD9"/>
  <c r="BG9"/>
  <c r="BH9"/>
  <c r="BK9"/>
  <c r="W10"/>
  <c r="X10"/>
  <c r="Y10"/>
  <c r="Z10"/>
  <c r="AB10"/>
  <c r="AE10"/>
  <c r="AF10"/>
  <c r="AI10"/>
  <c r="AK10"/>
  <c r="AL10"/>
  <c r="AM10"/>
  <c r="AN10"/>
  <c r="AP10"/>
  <c r="AS10"/>
  <c r="AT10"/>
  <c r="AW10"/>
  <c r="AY10"/>
  <c r="AZ10"/>
  <c r="BA10"/>
  <c r="BB10"/>
  <c r="BD10"/>
  <c r="BG10"/>
  <c r="BH10"/>
  <c r="BK10"/>
  <c r="W11"/>
  <c r="X11"/>
  <c r="Y11"/>
  <c r="Z11"/>
  <c r="AB11"/>
  <c r="AE11"/>
  <c r="AF11"/>
  <c r="AI11"/>
  <c r="AK11"/>
  <c r="AL11"/>
  <c r="AM11"/>
  <c r="AN11"/>
  <c r="AP11"/>
  <c r="AS11"/>
  <c r="AT11"/>
  <c r="AW11"/>
  <c r="AY11"/>
  <c r="AZ11"/>
  <c r="BA11"/>
  <c r="BB11"/>
  <c r="BD11"/>
  <c r="BG11"/>
  <c r="BH11"/>
  <c r="BK11"/>
  <c r="BG6"/>
  <c r="BH6"/>
  <c r="BK6"/>
  <c r="BA6"/>
  <c r="BB6"/>
  <c r="BD6"/>
  <c r="AZ6"/>
  <c r="AY6"/>
  <c r="AM6"/>
  <c r="AN6"/>
  <c r="AP6"/>
  <c r="AS6"/>
  <c r="AT6"/>
  <c r="AW6"/>
  <c r="AL6"/>
  <c r="AK6"/>
  <c r="AI6"/>
  <c r="Y6"/>
  <c r="Z6"/>
  <c r="AB6"/>
  <c r="AE6"/>
  <c r="AF6"/>
  <c r="X6"/>
  <c r="W6"/>
  <c r="P11"/>
  <c r="P9"/>
  <c r="P8"/>
  <c r="P7"/>
  <c r="P6"/>
  <c r="E22" i="28" l="1"/>
  <c r="R6" i="1"/>
  <c r="T10"/>
  <c r="R8"/>
  <c r="S6"/>
  <c r="T6"/>
  <c r="R9"/>
  <c r="S9"/>
  <c r="T11"/>
  <c r="R11"/>
  <c r="S10"/>
  <c r="R10"/>
  <c r="T9"/>
  <c r="T8"/>
  <c r="R7"/>
  <c r="S11"/>
  <c r="S8"/>
  <c r="T7"/>
  <c r="S7"/>
</calcChain>
</file>

<file path=xl/sharedStrings.xml><?xml version="1.0" encoding="utf-8"?>
<sst xmlns="http://schemas.openxmlformats.org/spreadsheetml/2006/main" count="679" uniqueCount="342">
  <si>
    <t>4. místo</t>
  </si>
  <si>
    <t>5. místo</t>
  </si>
  <si>
    <t>6. místo</t>
  </si>
  <si>
    <t>Bojovka - dvojnásob bodů</t>
  </si>
  <si>
    <t>Počty medailí</t>
  </si>
  <si>
    <t>z</t>
  </si>
  <si>
    <t>s</t>
  </si>
  <si>
    <t>b</t>
  </si>
  <si>
    <t>Název týmů</t>
  </si>
  <si>
    <t>Pořadí</t>
  </si>
  <si>
    <t>Body za umístění</t>
  </si>
  <si>
    <t>1. místo</t>
  </si>
  <si>
    <t>2. místo</t>
  </si>
  <si>
    <t>3. místo</t>
  </si>
  <si>
    <t>4.</t>
  </si>
  <si>
    <t>1.</t>
  </si>
  <si>
    <t>3.</t>
  </si>
  <si>
    <t>2.</t>
  </si>
  <si>
    <t>budíček</t>
  </si>
  <si>
    <t>nástup na snídani</t>
  </si>
  <si>
    <t>úklid</t>
  </si>
  <si>
    <t>dopolední šachový program</t>
  </si>
  <si>
    <t>nástup na oběd</t>
  </si>
  <si>
    <t>polední klid</t>
  </si>
  <si>
    <t>odpolední program</t>
  </si>
  <si>
    <t>nástup na večeři</t>
  </si>
  <si>
    <t>večerní program</t>
  </si>
  <si>
    <t>večerní hygiena starší</t>
  </si>
  <si>
    <t>večerka starší</t>
  </si>
  <si>
    <t>od</t>
  </si>
  <si>
    <t>do</t>
  </si>
  <si>
    <t>program</t>
  </si>
  <si>
    <t>dopolední v průběhu tréninku</t>
  </si>
  <si>
    <t>odpolední po poledním klidu</t>
  </si>
  <si>
    <t>nabízí pomoc dle potřeby</t>
  </si>
  <si>
    <t>připravuje prostření stolů, kontroluje mytí rukou před jídlem</t>
  </si>
  <si>
    <t>zkontroluje úklid po jídle</t>
  </si>
  <si>
    <t xml:space="preserve">dojde pro svačiny a dopolední roznese po skupinách </t>
  </si>
  <si>
    <t>pokoj č.2 u Jirky Jírka a Vaška Soukupa</t>
  </si>
  <si>
    <t>Pravidla</t>
  </si>
  <si>
    <t>Léky</t>
  </si>
  <si>
    <t>Svačiny</t>
  </si>
  <si>
    <t>Bufet</t>
  </si>
  <si>
    <t>Léky, ošetření u zdravotnice</t>
  </si>
  <si>
    <t>K majetku tábora, vedoucích, klubu, kamarádů i svému se chováme slušně, abychom nepoškodili.</t>
  </si>
  <si>
    <t>Případné škody hned nahlásíme.</t>
  </si>
  <si>
    <t>Šetrně a dle pravidel se chováme k přírodě.</t>
  </si>
  <si>
    <t>Aby se nám zde všem líbilo, chováme se vzájemně kamarádsky, pomáháme si, nemluvíme neslušně.</t>
  </si>
  <si>
    <t>Soutěžíme fair-play, i prohrát jde se vztyčenou hlavou.</t>
  </si>
  <si>
    <t>Blahopřejeme soupeřům k výhře.</t>
  </si>
  <si>
    <t>Dbáme na své zdraví. Oblékání, vhodná obuv, opalovací prostředky,                                                    časté pití (barel se štávou stále k dispozici)</t>
  </si>
  <si>
    <t>Sportovní materiál</t>
  </si>
  <si>
    <t>rozcvička, hygiena</t>
  </si>
  <si>
    <t>se obrátíme na vedoucí či zdravotnici.</t>
  </si>
  <si>
    <t>V případě jakéhkoliv problému, ztráty,přání, dotazu</t>
  </si>
  <si>
    <t>14:00 - 14:15 na pokoji vedoucích</t>
  </si>
  <si>
    <t>po snídani a po večeři u zdravotnice</t>
  </si>
  <si>
    <t>Služba (tým)</t>
  </si>
  <si>
    <t>Bodování pokojů</t>
  </si>
  <si>
    <t>Pokoj č.</t>
  </si>
  <si>
    <t>Celkem</t>
  </si>
  <si>
    <t>14.</t>
  </si>
  <si>
    <t>16.</t>
  </si>
  <si>
    <t>17.</t>
  </si>
  <si>
    <t>Sliva Michal</t>
  </si>
  <si>
    <t>Sliva Richard</t>
  </si>
  <si>
    <t>Mikeš Jan</t>
  </si>
  <si>
    <t>Vlasák Martin</t>
  </si>
  <si>
    <t>Valterová Veronika</t>
  </si>
  <si>
    <t>Soukupová Michaela</t>
  </si>
  <si>
    <t>Soukup Václav</t>
  </si>
  <si>
    <t>Jírek Jiří</t>
  </si>
  <si>
    <t>Mach Jakub</t>
  </si>
  <si>
    <t>Krupa Filip</t>
  </si>
  <si>
    <t>Kadlec Marek</t>
  </si>
  <si>
    <t>Lisý Jiří</t>
  </si>
  <si>
    <t>Netolický Lukáš</t>
  </si>
  <si>
    <t>Turek Václav</t>
  </si>
  <si>
    <t>Černý Matěj</t>
  </si>
  <si>
    <t>Sysel František</t>
  </si>
  <si>
    <t>Balín Daniel</t>
  </si>
  <si>
    <t>Bílý Jakub</t>
  </si>
  <si>
    <t>Postránský William</t>
  </si>
  <si>
    <t>Krupa Martin</t>
  </si>
  <si>
    <t>Liška Jiří</t>
  </si>
  <si>
    <t>Řehořek Milan</t>
  </si>
  <si>
    <t>Limr Vojtěch</t>
  </si>
  <si>
    <t>Růžička František</t>
  </si>
  <si>
    <t>Černíček Matyáš</t>
  </si>
  <si>
    <t>Šmíd Pavel</t>
  </si>
  <si>
    <t>Polák Martin</t>
  </si>
  <si>
    <t>Turek Mikuláš</t>
  </si>
  <si>
    <t>Mach Štěpán</t>
  </si>
  <si>
    <t>Pham Duc Anh David</t>
  </si>
  <si>
    <t>Tran Thien Long Kuba</t>
  </si>
  <si>
    <t>Poř.</t>
  </si>
  <si>
    <t>St.č.</t>
  </si>
  <si>
    <t>Jméno</t>
  </si>
  <si>
    <t>FED</t>
  </si>
  <si>
    <t>Tým</t>
  </si>
  <si>
    <t>Body</t>
  </si>
  <si>
    <t>CZE</t>
  </si>
  <si>
    <t>Mikeš</t>
  </si>
  <si>
    <t>SlivaR</t>
  </si>
  <si>
    <t>Říha</t>
  </si>
  <si>
    <t>Brejník Gustav</t>
  </si>
  <si>
    <t>Vlasák</t>
  </si>
  <si>
    <t>Valterová</t>
  </si>
  <si>
    <t>Pavelka Hubert Jan</t>
  </si>
  <si>
    <t>SlivaM</t>
  </si>
  <si>
    <t>Kovář Pavel</t>
  </si>
  <si>
    <t>Hung Do</t>
  </si>
  <si>
    <t>Kapras Petr</t>
  </si>
  <si>
    <t>Týmy</t>
  </si>
  <si>
    <t>večerní hygiena (2002 a mladší)</t>
  </si>
  <si>
    <t>večerka mladší (2002 a mladší)</t>
  </si>
  <si>
    <t>Bojovka</t>
  </si>
  <si>
    <t>BH.</t>
  </si>
  <si>
    <t>S-B</t>
  </si>
  <si>
    <t>39</t>
  </si>
  <si>
    <t>49½​</t>
  </si>
  <si>
    <t>36,75</t>
  </si>
  <si>
    <t>40</t>
  </si>
  <si>
    <t>51</t>
  </si>
  <si>
    <t>35,25</t>
  </si>
  <si>
    <t>38</t>
  </si>
  <si>
    <t>35,50</t>
  </si>
  <si>
    <t>34,25</t>
  </si>
  <si>
    <t>50</t>
  </si>
  <si>
    <t>31,50</t>
  </si>
  <si>
    <t>36½​</t>
  </si>
  <si>
    <t>46½​</t>
  </si>
  <si>
    <t>27,25</t>
  </si>
  <si>
    <t>33½​</t>
  </si>
  <si>
    <t>44</t>
  </si>
  <si>
    <t>27,00</t>
  </si>
  <si>
    <t>34½​</t>
  </si>
  <si>
    <t>23,50</t>
  </si>
  <si>
    <t>27</t>
  </si>
  <si>
    <t>32½​</t>
  </si>
  <si>
    <t>19,25</t>
  </si>
  <si>
    <t>35</t>
  </si>
  <si>
    <t>45½​</t>
  </si>
  <si>
    <t>24,00</t>
  </si>
  <si>
    <t>22,50</t>
  </si>
  <si>
    <t>45</t>
  </si>
  <si>
    <t>23,00</t>
  </si>
  <si>
    <t>34</t>
  </si>
  <si>
    <t>23,25</t>
  </si>
  <si>
    <t>43½​</t>
  </si>
  <si>
    <t>23,75</t>
  </si>
  <si>
    <t>31</t>
  </si>
  <si>
    <t>18,25</t>
  </si>
  <si>
    <t>37½​</t>
  </si>
  <si>
    <t>47</t>
  </si>
  <si>
    <t>19,50</t>
  </si>
  <si>
    <t>37</t>
  </si>
  <si>
    <t>48</t>
  </si>
  <si>
    <t>22,00</t>
  </si>
  <si>
    <t>33</t>
  </si>
  <si>
    <t>42½​</t>
  </si>
  <si>
    <t>16,50</t>
  </si>
  <si>
    <t>30½​</t>
  </si>
  <si>
    <t>18,00</t>
  </si>
  <si>
    <t>29</t>
  </si>
  <si>
    <t>16,00</t>
  </si>
  <si>
    <t>16,25</t>
  </si>
  <si>
    <t>18,50</t>
  </si>
  <si>
    <t>30</t>
  </si>
  <si>
    <t>14,75</t>
  </si>
  <si>
    <t>28½​</t>
  </si>
  <si>
    <t>14,00</t>
  </si>
  <si>
    <t>13,50</t>
  </si>
  <si>
    <t>28</t>
  </si>
  <si>
    <t>13,25</t>
  </si>
  <si>
    <t>11,25</t>
  </si>
  <si>
    <t>25½​</t>
  </si>
  <si>
    <t>31½​</t>
  </si>
  <si>
    <t>9,50</t>
  </si>
  <si>
    <t>25</t>
  </si>
  <si>
    <t>8,00</t>
  </si>
  <si>
    <t>27½​</t>
  </si>
  <si>
    <t>8,50</t>
  </si>
  <si>
    <t>6,50</t>
  </si>
  <si>
    <t>26</t>
  </si>
  <si>
    <t>7,25</t>
  </si>
  <si>
    <t>24</t>
  </si>
  <si>
    <t>6,75</t>
  </si>
  <si>
    <t>26½​</t>
  </si>
  <si>
    <t>5,00</t>
  </si>
  <si>
    <t>23</t>
  </si>
  <si>
    <t>2,75</t>
  </si>
  <si>
    <t>Piškvorky</t>
  </si>
  <si>
    <t>Štafeta</t>
  </si>
  <si>
    <t>15.</t>
  </si>
  <si>
    <t>1.7.</t>
  </si>
  <si>
    <t>2.7.</t>
  </si>
  <si>
    <t>3.7.</t>
  </si>
  <si>
    <t>4.7.</t>
  </si>
  <si>
    <t>5.7.</t>
  </si>
  <si>
    <t>6.7.</t>
  </si>
  <si>
    <t>7.7.</t>
  </si>
  <si>
    <t>8.7.</t>
  </si>
  <si>
    <t>9.7.</t>
  </si>
  <si>
    <t>10.7.</t>
  </si>
  <si>
    <t>30.</t>
  </si>
  <si>
    <t>hod</t>
  </si>
  <si>
    <t>quiz</t>
  </si>
  <si>
    <t>lezení</t>
  </si>
  <si>
    <t>běh</t>
  </si>
  <si>
    <t>slalom</t>
  </si>
  <si>
    <t>divadlo</t>
  </si>
  <si>
    <t>šachy</t>
  </si>
  <si>
    <t>pořadí</t>
  </si>
  <si>
    <t>Bodovování pokojů</t>
  </si>
  <si>
    <t>body</t>
  </si>
  <si>
    <t>Pašeráci</t>
  </si>
  <si>
    <t>x</t>
  </si>
  <si>
    <t>útok</t>
  </si>
  <si>
    <t>Šachy, běh</t>
  </si>
  <si>
    <t>Fotbal</t>
  </si>
  <si>
    <t>Florbal</t>
  </si>
  <si>
    <t>součet</t>
  </si>
  <si>
    <t>ŠTAFETA</t>
  </si>
  <si>
    <t>Šachy, rapid</t>
  </si>
  <si>
    <t>Říha Martin</t>
  </si>
  <si>
    <t>Dolenský Filip</t>
  </si>
  <si>
    <t>Sichrovský Tomáš</t>
  </si>
  <si>
    <t>Dolenský Štěpán</t>
  </si>
  <si>
    <t>David Ondřej</t>
  </si>
  <si>
    <t>Štejnar Jakub</t>
  </si>
  <si>
    <t>Bureš Karel</t>
  </si>
  <si>
    <t>Bánok Petr</t>
  </si>
  <si>
    <t>Sichrovský Filip</t>
  </si>
  <si>
    <t>Galovič Vojtěch</t>
  </si>
  <si>
    <t>Křelina Jan</t>
  </si>
  <si>
    <t>Bůžek Jakub</t>
  </si>
  <si>
    <t>Kulašová Nikola</t>
  </si>
  <si>
    <t>Rejzek Jáchym</t>
  </si>
  <si>
    <t>Andree Dalibor</t>
  </si>
  <si>
    <t>Štejnarová Veronika</t>
  </si>
  <si>
    <t>Gebert Tomáš</t>
  </si>
  <si>
    <t>Gebertová Marcela</t>
  </si>
  <si>
    <t>Losenická Anna</t>
  </si>
  <si>
    <t>Růžička Antonín</t>
  </si>
  <si>
    <t>Olympiáda - Šachový tábor Doksy 2017</t>
  </si>
  <si>
    <t>Adam Dominik</t>
  </si>
  <si>
    <t>Tomášek Matěj</t>
  </si>
  <si>
    <t>Postránký William</t>
  </si>
  <si>
    <t>Maronczak jiří</t>
  </si>
  <si>
    <t>Mrkvan František</t>
  </si>
  <si>
    <t>Krsek Tomáš</t>
  </si>
  <si>
    <t>Hujová Veronika</t>
  </si>
  <si>
    <t>Šťastný Vítěslav</t>
  </si>
  <si>
    <t>Kulaš Tomáš</t>
  </si>
  <si>
    <t>Holcová Štěpánka</t>
  </si>
  <si>
    <t>Huja Lukáš</t>
  </si>
  <si>
    <t>Huja Vojtěch</t>
  </si>
  <si>
    <t>Čech Jan</t>
  </si>
  <si>
    <t>Mrišo Štěpán</t>
  </si>
  <si>
    <t>Hofman Kryštov</t>
  </si>
  <si>
    <t>Citrónci</t>
  </si>
  <si>
    <t>Barbaři</t>
  </si>
  <si>
    <t>8.</t>
  </si>
  <si>
    <t>Čech Vítězslav</t>
  </si>
  <si>
    <t>Šťastný Vítězslav</t>
  </si>
  <si>
    <t>Manoczak Jiří</t>
  </si>
  <si>
    <t>Hofman Kryštof</t>
  </si>
  <si>
    <t>Slalom</t>
  </si>
  <si>
    <t>Azimut</t>
  </si>
  <si>
    <t>Hod</t>
  </si>
  <si>
    <t>Lez. stěna</t>
  </si>
  <si>
    <t>Jírek</t>
  </si>
  <si>
    <t>Postránský</t>
  </si>
  <si>
    <t>Paměť</t>
  </si>
  <si>
    <t>Úlohy</t>
  </si>
  <si>
    <t>Brejník</t>
  </si>
  <si>
    <t>Dolenský</t>
  </si>
  <si>
    <t>Polák</t>
  </si>
  <si>
    <t>Kovář</t>
  </si>
  <si>
    <t>BODY</t>
  </si>
  <si>
    <t>Zdrav.</t>
  </si>
  <si>
    <t>9boj stanoviště</t>
  </si>
  <si>
    <t>Řezníci</t>
  </si>
  <si>
    <t>9-boj</t>
  </si>
  <si>
    <t>6.</t>
  </si>
  <si>
    <t>5.</t>
  </si>
  <si>
    <t>Turnaj C skupiny</t>
  </si>
  <si>
    <t>Huja</t>
  </si>
  <si>
    <t>Galovič</t>
  </si>
  <si>
    <t>Adam</t>
  </si>
  <si>
    <t>Rejzek</t>
  </si>
  <si>
    <t>Bůžek</t>
  </si>
  <si>
    <t>Bánok</t>
  </si>
  <si>
    <t>Křelina</t>
  </si>
  <si>
    <t>Mrišo</t>
  </si>
  <si>
    <t>složení skupin</t>
  </si>
  <si>
    <t>A skupina</t>
  </si>
  <si>
    <t>B skupina</t>
  </si>
  <si>
    <t>C skupina</t>
  </si>
  <si>
    <t>D skupina</t>
  </si>
  <si>
    <t>Fotbal A</t>
  </si>
  <si>
    <t>Florbal B</t>
  </si>
  <si>
    <t>Fotbal B</t>
  </si>
  <si>
    <t>Florbal A</t>
  </si>
  <si>
    <t>1. Jírek</t>
  </si>
  <si>
    <t>2. Postránký</t>
  </si>
  <si>
    <t>3. Dolenský</t>
  </si>
  <si>
    <t>4. Kovář</t>
  </si>
  <si>
    <t>5. Polák</t>
  </si>
  <si>
    <t>6. Brejník</t>
  </si>
  <si>
    <t>X</t>
  </si>
  <si>
    <t>1-1</t>
  </si>
  <si>
    <t>3-0</t>
  </si>
  <si>
    <t>0-3</t>
  </si>
  <si>
    <t>2-0</t>
  </si>
  <si>
    <t>0-2</t>
  </si>
  <si>
    <t>6-0</t>
  </si>
  <si>
    <t>2-2</t>
  </si>
  <si>
    <t>0-6</t>
  </si>
  <si>
    <t>1-4</t>
  </si>
  <si>
    <t>4-1</t>
  </si>
  <si>
    <t>Limr</t>
  </si>
  <si>
    <t>Dolenský F.</t>
  </si>
  <si>
    <t>Hujová</t>
  </si>
  <si>
    <t>Sichrovký T.</t>
  </si>
  <si>
    <t>Owen Goal</t>
  </si>
  <si>
    <t>Šťastný</t>
  </si>
  <si>
    <t>Low Budget Team</t>
  </si>
  <si>
    <t>Koloušci</t>
  </si>
  <si>
    <t>Kinder Group</t>
  </si>
  <si>
    <t>Kinder group</t>
  </si>
  <si>
    <t>Vlajka výstup</t>
  </si>
  <si>
    <t>Sichrovský</t>
  </si>
  <si>
    <t>Huja V.</t>
  </si>
  <si>
    <t>Štejnar</t>
  </si>
  <si>
    <t>Dolenský Š.</t>
  </si>
  <si>
    <t>Orientační Běh</t>
  </si>
  <si>
    <t>Orientační běh</t>
  </si>
  <si>
    <t>2.skupina</t>
  </si>
  <si>
    <t>celkem</t>
  </si>
  <si>
    <t>1.skupina</t>
  </si>
</sst>
</file>

<file path=xl/styles.xml><?xml version="1.0" encoding="utf-8"?>
<styleSheet xmlns="http://schemas.openxmlformats.org/spreadsheetml/2006/main">
  <numFmts count="4">
    <numFmt numFmtId="43" formatCode="_-* #,##0.00\ _K_č_-;\-* #,##0.00\ _K_č_-;_-* &quot;-&quot;??\ _K_č_-;_-@_-"/>
    <numFmt numFmtId="164" formatCode="0.0"/>
    <numFmt numFmtId="165" formatCode="_-* #,##0\ _K_č_-;\-* #,##0\ _K_č_-;_-* &quot;-&quot;??\ _K_č_-;_-@_-"/>
    <numFmt numFmtId="166" formatCode="_-* #,##0.0\ _K_č_-;\-* #,##0.0\ _K_č_-;_-* &quot;-&quot;??\ _K_č_-;_-@_-"/>
  </numFmts>
  <fonts count="27">
    <font>
      <sz val="11"/>
      <color theme="1"/>
      <name val="Calibri"/>
      <family val="2"/>
      <charset val="238"/>
      <scheme val="minor"/>
    </font>
    <font>
      <b/>
      <sz val="2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8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2"/>
      <color indexed="9"/>
      <name val="Calibri"/>
      <family val="2"/>
      <charset val="238"/>
    </font>
    <font>
      <b/>
      <sz val="15"/>
      <color indexed="8"/>
      <name val="Calibri"/>
      <family val="2"/>
      <charset val="238"/>
    </font>
    <font>
      <b/>
      <sz val="12"/>
      <color indexed="8"/>
      <name val="Times New Roman"/>
      <family val="2"/>
      <charset val="1"/>
    </font>
    <font>
      <sz val="12"/>
      <color indexed="8"/>
      <name val="Times New Roman"/>
      <family val="2"/>
      <charset val="1"/>
    </font>
    <font>
      <b/>
      <sz val="11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24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8"/>
      <name val="Calibri"/>
      <family val="2"/>
      <charset val="238"/>
    </font>
    <font>
      <sz val="2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indexed="8"/>
      <name val="Calibri"/>
      <family val="2"/>
    </font>
    <font>
      <sz val="12"/>
      <name val="Calibri"/>
      <family val="2"/>
    </font>
    <font>
      <sz val="32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23" fillId="0" borderId="0" applyFont="0" applyFill="0" applyBorder="0" applyAlignment="0" applyProtection="0"/>
  </cellStyleXfs>
  <cellXfs count="376">
    <xf numFmtId="0" fontId="0" fillId="0" borderId="0" xfId="0"/>
    <xf numFmtId="0" fontId="2" fillId="0" borderId="0" xfId="0" applyFont="1"/>
    <xf numFmtId="0" fontId="4" fillId="0" borderId="1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6" fillId="0" borderId="9" xfId="0" applyFont="1" applyBorder="1"/>
    <xf numFmtId="1" fontId="6" fillId="0" borderId="10" xfId="0" applyNumberFormat="1" applyFont="1" applyBorder="1" applyAlignment="1">
      <alignment horizontal="center"/>
    </xf>
    <xf numFmtId="1" fontId="6" fillId="2" borderId="10" xfId="0" applyNumberFormat="1" applyFont="1" applyFill="1" applyBorder="1" applyAlignment="1">
      <alignment horizontal="center"/>
    </xf>
    <xf numFmtId="1" fontId="6" fillId="5" borderId="10" xfId="0" applyNumberFormat="1" applyFont="1" applyFill="1" applyBorder="1" applyAlignment="1">
      <alignment horizontal="center"/>
    </xf>
    <xf numFmtId="1" fontId="6" fillId="4" borderId="11" xfId="0" applyNumberFormat="1" applyFont="1" applyFill="1" applyBorder="1" applyAlignment="1">
      <alignment horizontal="center"/>
    </xf>
    <xf numFmtId="0" fontId="6" fillId="0" borderId="12" xfId="0" applyFont="1" applyBorder="1"/>
    <xf numFmtId="0" fontId="9" fillId="0" borderId="4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0" fontId="5" fillId="0" borderId="5" xfId="0" applyNumberFormat="1" applyFont="1" applyBorder="1" applyAlignment="1">
      <alignment horizontal="center"/>
    </xf>
    <xf numFmtId="20" fontId="5" fillId="0" borderId="13" xfId="0" applyNumberFormat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3" xfId="0" applyFont="1" applyBorder="1" applyAlignment="1">
      <alignment horizontal="center"/>
    </xf>
    <xf numFmtId="20" fontId="5" fillId="0" borderId="6" xfId="0" applyNumberFormat="1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7" fillId="0" borderId="18" xfId="0" applyFont="1" applyBorder="1"/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13" fillId="0" borderId="19" xfId="0" applyFont="1" applyBorder="1" applyAlignment="1">
      <alignment horizontal="center" vertical="center"/>
    </xf>
    <xf numFmtId="0" fontId="13" fillId="0" borderId="21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/>
    <xf numFmtId="0" fontId="10" fillId="6" borderId="28" xfId="0" applyFont="1" applyFill="1" applyBorder="1" applyAlignment="1">
      <alignment horizontal="right" vertical="center"/>
    </xf>
    <xf numFmtId="0" fontId="10" fillId="6" borderId="28" xfId="0" applyFont="1" applyFill="1" applyBorder="1" applyAlignment="1">
      <alignment horizontal="left" vertical="center"/>
    </xf>
    <xf numFmtId="0" fontId="10" fillId="6" borderId="28" xfId="0" applyFont="1" applyFill="1" applyBorder="1" applyAlignment="1">
      <alignment horizontal="center" vertical="center"/>
    </xf>
    <xf numFmtId="0" fontId="11" fillId="0" borderId="28" xfId="0" applyFont="1" applyBorder="1" applyAlignment="1">
      <alignment horizontal="right" vertical="center"/>
    </xf>
    <xf numFmtId="0" fontId="11" fillId="0" borderId="28" xfId="0" applyFont="1" applyBorder="1" applyAlignment="1">
      <alignment horizontal="left" vertical="center"/>
    </xf>
    <xf numFmtId="0" fontId="11" fillId="0" borderId="28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10" fillId="6" borderId="32" xfId="0" applyFont="1" applyFill="1" applyBorder="1" applyAlignment="1">
      <alignment horizontal="right" vertical="center"/>
    </xf>
    <xf numFmtId="0" fontId="10" fillId="6" borderId="33" xfId="0" applyFont="1" applyFill="1" applyBorder="1" applyAlignment="1">
      <alignment horizontal="center" vertical="center"/>
    </xf>
    <xf numFmtId="0" fontId="11" fillId="0" borderId="32" xfId="0" applyFont="1" applyBorder="1" applyAlignment="1">
      <alignment horizontal="right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right" vertical="center"/>
    </xf>
    <xf numFmtId="0" fontId="11" fillId="0" borderId="35" xfId="0" applyFont="1" applyBorder="1" applyAlignment="1">
      <alignment horizontal="right" vertical="center"/>
    </xf>
    <xf numFmtId="0" fontId="11" fillId="0" borderId="35" xfId="0" applyFont="1" applyBorder="1" applyAlignment="1">
      <alignment horizontal="left" vertical="center"/>
    </xf>
    <xf numFmtId="0" fontId="11" fillId="0" borderId="35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2" fontId="10" fillId="6" borderId="5" xfId="0" applyNumberFormat="1" applyFont="1" applyFill="1" applyBorder="1" applyAlignment="1">
      <alignment horizontal="center" vertical="center"/>
    </xf>
    <xf numFmtId="2" fontId="10" fillId="6" borderId="27" xfId="0" applyNumberFormat="1" applyFont="1" applyFill="1" applyBorder="1" applyAlignment="1">
      <alignment horizontal="center" vertical="center"/>
    </xf>
    <xf numFmtId="2" fontId="0" fillId="0" borderId="0" xfId="0" applyNumberFormat="1"/>
    <xf numFmtId="2" fontId="0" fillId="0" borderId="0" xfId="0" applyNumberFormat="1" applyAlignment="1">
      <alignment horizontal="center"/>
    </xf>
    <xf numFmtId="164" fontId="0" fillId="0" borderId="37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0" borderId="38" xfId="0" applyNumberFormat="1" applyBorder="1" applyAlignment="1">
      <alignment horizontal="center"/>
    </xf>
    <xf numFmtId="164" fontId="0" fillId="0" borderId="37" xfId="0" applyNumberFormat="1" applyFill="1" applyBorder="1" applyAlignment="1">
      <alignment horizontal="center"/>
    </xf>
    <xf numFmtId="164" fontId="11" fillId="0" borderId="28" xfId="0" applyNumberFormat="1" applyFont="1" applyBorder="1" applyAlignment="1">
      <alignment horizontal="center" vertical="center"/>
    </xf>
    <xf numFmtId="164" fontId="11" fillId="0" borderId="35" xfId="0" applyNumberFormat="1" applyFont="1" applyBorder="1" applyAlignment="1">
      <alignment horizontal="center" vertical="center"/>
    </xf>
    <xf numFmtId="0" fontId="11" fillId="0" borderId="28" xfId="0" applyNumberFormat="1" applyFont="1" applyBorder="1" applyAlignment="1">
      <alignment horizontal="center" vertical="center"/>
    </xf>
    <xf numFmtId="164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center"/>
    </xf>
    <xf numFmtId="1" fontId="6" fillId="9" borderId="13" xfId="0" applyNumberFormat="1" applyFont="1" applyFill="1" applyBorder="1" applyAlignment="1">
      <alignment horizontal="center"/>
    </xf>
    <xf numFmtId="1" fontId="6" fillId="9" borderId="15" xfId="0" applyNumberFormat="1" applyFont="1" applyFill="1" applyBorder="1" applyAlignment="1">
      <alignment horizontal="center"/>
    </xf>
    <xf numFmtId="0" fontId="5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" fontId="5" fillId="0" borderId="16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20" fillId="0" borderId="0" xfId="0" applyFont="1"/>
    <xf numFmtId="0" fontId="21" fillId="0" borderId="13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12" fillId="9" borderId="10" xfId="0" applyNumberFormat="1" applyFont="1" applyFill="1" applyBorder="1" applyAlignment="1">
      <alignment horizontal="center" vertical="center"/>
    </xf>
    <xf numFmtId="0" fontId="6" fillId="0" borderId="10" xfId="0" applyNumberFormat="1" applyFont="1" applyBorder="1" applyAlignment="1">
      <alignment horizontal="center"/>
    </xf>
    <xf numFmtId="0" fontId="12" fillId="9" borderId="24" xfId="0" applyNumberFormat="1" applyFont="1" applyFill="1" applyBorder="1" applyAlignment="1">
      <alignment horizontal="center" vertical="center"/>
    </xf>
    <xf numFmtId="0" fontId="12" fillId="9" borderId="13" xfId="0" applyNumberFormat="1" applyFont="1" applyFill="1" applyBorder="1" applyAlignment="1">
      <alignment horizontal="center" vertical="center"/>
    </xf>
    <xf numFmtId="0" fontId="6" fillId="0" borderId="13" xfId="0" applyNumberFormat="1" applyFont="1" applyBorder="1" applyAlignment="1">
      <alignment horizontal="center"/>
    </xf>
    <xf numFmtId="0" fontId="12" fillId="9" borderId="15" xfId="0" applyNumberFormat="1" applyFont="1" applyFill="1" applyBorder="1" applyAlignment="1">
      <alignment horizontal="center" vertical="center"/>
    </xf>
    <xf numFmtId="0" fontId="6" fillId="0" borderId="15" xfId="0" applyNumberFormat="1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20" fillId="0" borderId="69" xfId="0" applyFont="1" applyBorder="1" applyAlignment="1">
      <alignment horizontal="center"/>
    </xf>
    <xf numFmtId="0" fontId="20" fillId="0" borderId="75" xfId="0" applyFont="1" applyBorder="1" applyAlignment="1">
      <alignment horizontal="center"/>
    </xf>
    <xf numFmtId="0" fontId="20" fillId="0" borderId="76" xfId="0" applyFont="1" applyBorder="1" applyAlignment="1">
      <alignment horizontal="center"/>
    </xf>
    <xf numFmtId="0" fontId="20" fillId="0" borderId="74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center"/>
    </xf>
    <xf numFmtId="0" fontId="20" fillId="0" borderId="73" xfId="0" applyFont="1" applyBorder="1" applyAlignment="1">
      <alignment horizontal="center"/>
    </xf>
    <xf numFmtId="0" fontId="20" fillId="0" borderId="26" xfId="0" applyFont="1" applyBorder="1" applyAlignment="1">
      <alignment horizontal="center"/>
    </xf>
    <xf numFmtId="0" fontId="21" fillId="0" borderId="31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0" borderId="62" xfId="0" applyFont="1" applyBorder="1" applyAlignment="1">
      <alignment horizontal="center"/>
    </xf>
    <xf numFmtId="0" fontId="20" fillId="0" borderId="40" xfId="0" applyFont="1" applyBorder="1" applyAlignment="1">
      <alignment horizontal="center"/>
    </xf>
    <xf numFmtId="0" fontId="20" fillId="0" borderId="39" xfId="0" applyFont="1" applyBorder="1" applyAlignment="1">
      <alignment horizontal="center"/>
    </xf>
    <xf numFmtId="0" fontId="20" fillId="0" borderId="41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5" xfId="0" applyBorder="1" applyAlignment="1">
      <alignment horizontal="center"/>
    </xf>
    <xf numFmtId="0" fontId="0" fillId="0" borderId="76" xfId="0" applyBorder="1" applyAlignment="1">
      <alignment horizontal="center"/>
    </xf>
    <xf numFmtId="0" fontId="0" fillId="0" borderId="7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0" borderId="71" xfId="0" applyBorder="1" applyAlignment="1">
      <alignment horizontal="center"/>
    </xf>
    <xf numFmtId="0" fontId="0" fillId="0" borderId="72" xfId="0" applyBorder="1" applyAlignment="1">
      <alignment horizontal="center"/>
    </xf>
    <xf numFmtId="0" fontId="0" fillId="0" borderId="73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46" xfId="0" applyBorder="1" applyAlignment="1">
      <alignment horizontal="center"/>
    </xf>
    <xf numFmtId="0" fontId="22" fillId="0" borderId="18" xfId="0" applyFont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14" fillId="0" borderId="6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1" fontId="6" fillId="5" borderId="43" xfId="0" applyNumberFormat="1" applyFont="1" applyFill="1" applyBorder="1" applyAlignment="1">
      <alignment horizontal="center"/>
    </xf>
    <xf numFmtId="1" fontId="6" fillId="2" borderId="43" xfId="0" applyNumberFormat="1" applyFont="1" applyFill="1" applyBorder="1" applyAlignment="1">
      <alignment horizontal="center"/>
    </xf>
    <xf numFmtId="1" fontId="6" fillId="4" borderId="77" xfId="0" applyNumberFormat="1" applyFont="1" applyFill="1" applyBorder="1" applyAlignment="1">
      <alignment horizontal="center"/>
    </xf>
    <xf numFmtId="43" fontId="0" fillId="0" borderId="0" xfId="1" applyFont="1"/>
    <xf numFmtId="165" fontId="0" fillId="0" borderId="0" xfId="1" applyNumberFormat="1" applyFont="1"/>
    <xf numFmtId="0" fontId="2" fillId="0" borderId="0" xfId="0" applyFont="1" applyBorder="1" applyAlignment="1">
      <alignment horizontal="center" wrapText="1"/>
    </xf>
    <xf numFmtId="0" fontId="6" fillId="9" borderId="73" xfId="0" applyNumberFormat="1" applyFont="1" applyFill="1" applyBorder="1" applyAlignment="1">
      <alignment horizontal="center"/>
    </xf>
    <xf numFmtId="1" fontId="6" fillId="9" borderId="10" xfId="0" applyNumberFormat="1" applyFont="1" applyFill="1" applyBorder="1" applyAlignment="1">
      <alignment horizontal="center"/>
    </xf>
    <xf numFmtId="0" fontId="6" fillId="9" borderId="10" xfId="0" applyNumberFormat="1" applyFont="1" applyFill="1" applyBorder="1" applyAlignment="1">
      <alignment horizontal="center"/>
    </xf>
    <xf numFmtId="1" fontId="6" fillId="9" borderId="69" xfId="0" applyNumberFormat="1" applyFont="1" applyFill="1" applyBorder="1" applyAlignment="1">
      <alignment horizontal="center"/>
    </xf>
    <xf numFmtId="1" fontId="6" fillId="9" borderId="31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24" fillId="0" borderId="28" xfId="0" applyFont="1" applyBorder="1" applyAlignment="1">
      <alignment horizontal="left" vertical="center"/>
    </xf>
    <xf numFmtId="0" fontId="25" fillId="0" borderId="28" xfId="0" applyFont="1" applyBorder="1" applyAlignment="1">
      <alignment horizontal="left" vertical="center"/>
    </xf>
    <xf numFmtId="0" fontId="0" fillId="0" borderId="0" xfId="0" applyFill="1" applyBorder="1"/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right" vertical="center"/>
    </xf>
    <xf numFmtId="0" fontId="22" fillId="0" borderId="74" xfId="0" applyFont="1" applyBorder="1"/>
    <xf numFmtId="0" fontId="22" fillId="0" borderId="75" xfId="0" applyFont="1" applyBorder="1"/>
    <xf numFmtId="0" fontId="22" fillId="0" borderId="76" xfId="0" applyFont="1" applyBorder="1"/>
    <xf numFmtId="0" fontId="22" fillId="0" borderId="70" xfId="0" applyFont="1" applyBorder="1" applyAlignment="1">
      <alignment horizontal="center"/>
    </xf>
    <xf numFmtId="0" fontId="22" fillId="0" borderId="71" xfId="0" applyFont="1" applyBorder="1" applyAlignment="1">
      <alignment horizontal="center"/>
    </xf>
    <xf numFmtId="0" fontId="22" fillId="0" borderId="72" xfId="0" applyFont="1" applyFill="1" applyBorder="1" applyAlignment="1">
      <alignment horizontal="center"/>
    </xf>
    <xf numFmtId="0" fontId="22" fillId="0" borderId="51" xfId="0" applyFont="1" applyFill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23" xfId="0" applyNumberFormat="1" applyBorder="1" applyAlignment="1">
      <alignment horizontal="center"/>
    </xf>
    <xf numFmtId="0" fontId="0" fillId="0" borderId="25" xfId="0" applyNumberFormat="1" applyBorder="1" applyAlignment="1">
      <alignment horizontal="center"/>
    </xf>
    <xf numFmtId="0" fontId="0" fillId="0" borderId="46" xfId="0" applyNumberFormat="1" applyBorder="1" applyAlignment="1">
      <alignment horizontal="center"/>
    </xf>
    <xf numFmtId="0" fontId="0" fillId="10" borderId="69" xfId="0" applyFill="1" applyBorder="1" applyAlignment="1">
      <alignment horizontal="center"/>
    </xf>
    <xf numFmtId="0" fontId="0" fillId="10" borderId="15" xfId="0" applyFill="1" applyBorder="1" applyAlignment="1">
      <alignment horizontal="center"/>
    </xf>
    <xf numFmtId="0" fontId="0" fillId="10" borderId="31" xfId="0" applyFill="1" applyBorder="1" applyAlignment="1">
      <alignment horizontal="center"/>
    </xf>
    <xf numFmtId="0" fontId="0" fillId="10" borderId="13" xfId="0" applyFill="1" applyBorder="1" applyAlignment="1">
      <alignment horizontal="center"/>
    </xf>
    <xf numFmtId="166" fontId="0" fillId="0" borderId="82" xfId="1" applyNumberFormat="1" applyFont="1" applyBorder="1"/>
    <xf numFmtId="166" fontId="0" fillId="0" borderId="75" xfId="1" applyNumberFormat="1" applyFont="1" applyBorder="1"/>
    <xf numFmtId="166" fontId="0" fillId="0" borderId="76" xfId="1" applyNumberFormat="1" applyFont="1" applyBorder="1"/>
    <xf numFmtId="0" fontId="0" fillId="0" borderId="81" xfId="0" applyBorder="1"/>
    <xf numFmtId="16" fontId="20" fillId="0" borderId="0" xfId="0" applyNumberFormat="1" applyFont="1" applyAlignment="1">
      <alignment horizontal="left" vertical="center"/>
    </xf>
    <xf numFmtId="49" fontId="20" fillId="0" borderId="0" xfId="0" applyNumberFormat="1" applyFont="1"/>
    <xf numFmtId="0" fontId="20" fillId="0" borderId="23" xfId="0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20" fillId="0" borderId="46" xfId="0" applyFont="1" applyBorder="1" applyAlignment="1">
      <alignment horizontal="center"/>
    </xf>
    <xf numFmtId="0" fontId="20" fillId="0" borderId="82" xfId="0" applyFont="1" applyBorder="1" applyAlignment="1">
      <alignment horizontal="center" vertical="center"/>
    </xf>
    <xf numFmtId="0" fontId="20" fillId="0" borderId="75" xfId="0" applyFont="1" applyBorder="1" applyAlignment="1">
      <alignment horizontal="center" vertical="center"/>
    </xf>
    <xf numFmtId="0" fontId="20" fillId="0" borderId="76" xfId="0" applyFont="1" applyBorder="1" applyAlignment="1">
      <alignment horizontal="center" vertical="center"/>
    </xf>
    <xf numFmtId="0" fontId="20" fillId="0" borderId="0" xfId="0" applyFont="1" applyBorder="1"/>
    <xf numFmtId="0" fontId="22" fillId="0" borderId="13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/>
    </xf>
    <xf numFmtId="0" fontId="22" fillId="0" borderId="2" xfId="0" applyFont="1" applyFill="1" applyBorder="1" applyAlignment="1">
      <alignment horizontal="center"/>
    </xf>
    <xf numFmtId="0" fontId="6" fillId="9" borderId="81" xfId="0" applyNumberFormat="1" applyFont="1" applyFill="1" applyBorder="1" applyAlignment="1">
      <alignment horizontal="center"/>
    </xf>
    <xf numFmtId="1" fontId="6" fillId="4" borderId="84" xfId="0" applyNumberFormat="1" applyFont="1" applyFill="1" applyBorder="1" applyAlignment="1">
      <alignment horizontal="center"/>
    </xf>
    <xf numFmtId="0" fontId="12" fillId="9" borderId="22" xfId="0" applyNumberFormat="1" applyFont="1" applyFill="1" applyBorder="1" applyAlignment="1">
      <alignment horizontal="center" vertical="center"/>
    </xf>
    <xf numFmtId="1" fontId="6" fillId="4" borderId="85" xfId="0" applyNumberFormat="1" applyFont="1" applyFill="1" applyBorder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0" fontId="24" fillId="9" borderId="28" xfId="0" applyFont="1" applyFill="1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2" fillId="0" borderId="0" xfId="0" applyFont="1"/>
    <xf numFmtId="49" fontId="0" fillId="0" borderId="0" xfId="0" applyNumberFormat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22" fillId="0" borderId="0" xfId="0" applyNumberFormat="1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2" fillId="0" borderId="0" xfId="0" applyFont="1" applyBorder="1"/>
    <xf numFmtId="49" fontId="22" fillId="0" borderId="18" xfId="0" applyNumberFormat="1" applyFont="1" applyBorder="1"/>
    <xf numFmtId="49" fontId="22" fillId="0" borderId="70" xfId="0" applyNumberFormat="1" applyFont="1" applyBorder="1" applyAlignment="1">
      <alignment horizontal="center" vertical="center"/>
    </xf>
    <xf numFmtId="49" fontId="22" fillId="0" borderId="71" xfId="0" applyNumberFormat="1" applyFont="1" applyBorder="1" applyAlignment="1">
      <alignment horizontal="center" vertical="center"/>
    </xf>
    <xf numFmtId="49" fontId="22" fillId="0" borderId="86" xfId="0" applyNumberFormat="1" applyFont="1" applyBorder="1" applyAlignment="1">
      <alignment horizontal="center" vertical="center"/>
    </xf>
    <xf numFmtId="49" fontId="22" fillId="0" borderId="0" xfId="0" applyNumberFormat="1" applyFont="1"/>
    <xf numFmtId="49" fontId="22" fillId="0" borderId="74" xfId="0" applyNumberFormat="1" applyFont="1" applyBorder="1"/>
    <xf numFmtId="49" fontId="22" fillId="0" borderId="22" xfId="0" applyNumberFormat="1" applyFon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0" xfId="0" applyNumberFormat="1"/>
    <xf numFmtId="49" fontId="22" fillId="0" borderId="75" xfId="0" applyNumberFormat="1" applyFont="1" applyBorder="1"/>
    <xf numFmtId="49" fontId="0" fillId="0" borderId="24" xfId="0" applyNumberFormat="1" applyBorder="1" applyAlignment="1">
      <alignment horizontal="center" vertical="center"/>
    </xf>
    <xf numFmtId="49" fontId="22" fillId="0" borderId="13" xfId="0" applyNumberFormat="1" applyFont="1" applyBorder="1" applyAlignment="1">
      <alignment horizontal="center" vertical="center"/>
    </xf>
    <xf numFmtId="49" fontId="22" fillId="0" borderId="76" xfId="0" applyNumberFormat="1" applyFont="1" applyBorder="1"/>
    <xf numFmtId="49" fontId="0" fillId="0" borderId="69" xfId="0" applyNumberFormat="1" applyBorder="1" applyAlignment="1">
      <alignment horizontal="center" vertical="center"/>
    </xf>
    <xf numFmtId="49" fontId="22" fillId="0" borderId="3" xfId="0" applyNumberFormat="1" applyFont="1" applyBorder="1" applyAlignment="1">
      <alignment horizontal="center" vertical="center"/>
    </xf>
    <xf numFmtId="49" fontId="22" fillId="0" borderId="87" xfId="0" applyNumberFormat="1" applyFont="1" applyBorder="1"/>
    <xf numFmtId="1" fontId="6" fillId="4" borderId="13" xfId="0" applyNumberFormat="1" applyFont="1" applyFill="1" applyBorder="1" applyAlignment="1">
      <alignment horizontal="center"/>
    </xf>
    <xf numFmtId="0" fontId="22" fillId="0" borderId="13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" xfId="0" applyBorder="1"/>
    <xf numFmtId="0" fontId="6" fillId="0" borderId="5" xfId="0" applyFont="1" applyBorder="1"/>
    <xf numFmtId="0" fontId="6" fillId="0" borderId="6" xfId="0" applyFont="1" applyBorder="1"/>
    <xf numFmtId="0" fontId="6" fillId="0" borderId="0" xfId="0" applyFont="1" applyBorder="1" applyAlignment="1">
      <alignment horizontal="right" vertical="center" textRotation="90" wrapText="1"/>
    </xf>
    <xf numFmtId="0" fontId="6" fillId="0" borderId="0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7" borderId="47" xfId="0" applyFont="1" applyFill="1" applyBorder="1" applyAlignment="1">
      <alignment horizontal="center" vertical="center"/>
    </xf>
    <xf numFmtId="0" fontId="15" fillId="7" borderId="60" xfId="0" applyFont="1" applyFill="1" applyBorder="1" applyAlignment="1">
      <alignment horizontal="center" vertical="center"/>
    </xf>
    <xf numFmtId="0" fontId="15" fillId="7" borderId="48" xfId="0" applyFont="1" applyFill="1" applyBorder="1" applyAlignment="1">
      <alignment horizontal="center" vertical="center"/>
    </xf>
    <xf numFmtId="0" fontId="15" fillId="7" borderId="37" xfId="0" applyFont="1" applyFill="1" applyBorder="1" applyAlignment="1">
      <alignment horizontal="center" vertical="center"/>
    </xf>
    <xf numFmtId="0" fontId="15" fillId="7" borderId="0" xfId="0" applyFont="1" applyFill="1" applyBorder="1" applyAlignment="1">
      <alignment horizontal="center" vertical="center"/>
    </xf>
    <xf numFmtId="0" fontId="15" fillId="7" borderId="38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56" xfId="0" applyFont="1" applyBorder="1" applyAlignment="1">
      <alignment horizontal="center" vertical="center" textRotation="90" wrapText="1"/>
    </xf>
    <xf numFmtId="0" fontId="6" fillId="0" borderId="57" xfId="0" applyFont="1" applyBorder="1" applyAlignment="1">
      <alignment horizontal="center" vertical="center" textRotation="90" wrapText="1"/>
    </xf>
    <xf numFmtId="0" fontId="4" fillId="0" borderId="56" xfId="0" applyFont="1" applyBorder="1" applyAlignment="1">
      <alignment horizontal="center" vertical="center" textRotation="90" wrapText="1"/>
    </xf>
    <xf numFmtId="0" fontId="4" fillId="0" borderId="57" xfId="0" applyFont="1" applyBorder="1" applyAlignment="1">
      <alignment horizontal="center" vertical="center" textRotation="90" wrapText="1"/>
    </xf>
    <xf numFmtId="0" fontId="15" fillId="7" borderId="4" xfId="0" applyFont="1" applyFill="1" applyBorder="1" applyAlignment="1">
      <alignment horizontal="center" vertical="center"/>
    </xf>
    <xf numFmtId="0" fontId="15" fillId="7" borderId="17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15" fillId="7" borderId="78" xfId="0" applyFont="1" applyFill="1" applyBorder="1" applyAlignment="1">
      <alignment horizontal="center" vertical="center"/>
    </xf>
    <xf numFmtId="0" fontId="15" fillId="7" borderId="27" xfId="0" applyFont="1" applyFill="1" applyBorder="1" applyAlignment="1">
      <alignment horizontal="center" vertical="center"/>
    </xf>
    <xf numFmtId="0" fontId="15" fillId="7" borderId="80" xfId="0" applyFont="1" applyFill="1" applyBorder="1" applyAlignment="1">
      <alignment horizontal="center" vertical="center"/>
    </xf>
    <xf numFmtId="0" fontId="1" fillId="9" borderId="0" xfId="0" applyFont="1" applyFill="1" applyAlignment="1">
      <alignment horizontal="center"/>
    </xf>
    <xf numFmtId="0" fontId="4" fillId="0" borderId="30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 textRotation="90"/>
    </xf>
    <xf numFmtId="0" fontId="4" fillId="0" borderId="57" xfId="0" applyFont="1" applyBorder="1" applyAlignment="1">
      <alignment horizontal="center" vertical="center" textRotation="90"/>
    </xf>
    <xf numFmtId="0" fontId="6" fillId="0" borderId="58" xfId="0" applyFont="1" applyBorder="1" applyAlignment="1">
      <alignment horizontal="center" vertical="center" textRotation="90" wrapText="1"/>
    </xf>
    <xf numFmtId="0" fontId="6" fillId="0" borderId="59" xfId="0" applyFont="1" applyBorder="1" applyAlignment="1">
      <alignment horizontal="center" vertical="center" textRotation="90" wrapText="1"/>
    </xf>
    <xf numFmtId="0" fontId="6" fillId="0" borderId="56" xfId="0" applyFont="1" applyBorder="1" applyAlignment="1">
      <alignment horizontal="right" vertical="center" textRotation="90" wrapText="1"/>
    </xf>
    <xf numFmtId="0" fontId="6" fillId="0" borderId="57" xfId="0" applyFont="1" applyBorder="1" applyAlignment="1">
      <alignment horizontal="right" vertical="center" textRotation="90" wrapText="1"/>
    </xf>
    <xf numFmtId="0" fontId="4" fillId="8" borderId="47" xfId="0" applyFont="1" applyFill="1" applyBorder="1" applyAlignment="1">
      <alignment horizontal="center" wrapText="1"/>
    </xf>
    <xf numFmtId="0" fontId="4" fillId="8" borderId="48" xfId="0" applyFont="1" applyFill="1" applyBorder="1" applyAlignment="1">
      <alignment horizontal="center" wrapText="1"/>
    </xf>
    <xf numFmtId="0" fontId="4" fillId="8" borderId="49" xfId="0" applyFont="1" applyFill="1" applyBorder="1" applyAlignment="1">
      <alignment horizontal="center" wrapText="1"/>
    </xf>
    <xf numFmtId="0" fontId="4" fillId="8" borderId="42" xfId="0" applyFont="1" applyFill="1" applyBorder="1" applyAlignment="1">
      <alignment horizontal="center" wrapText="1"/>
    </xf>
    <xf numFmtId="0" fontId="15" fillId="7" borderId="30" xfId="0" applyFont="1" applyFill="1" applyBorder="1" applyAlignment="1">
      <alignment horizontal="center" vertical="center"/>
    </xf>
    <xf numFmtId="0" fontId="15" fillId="7" borderId="79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5" fillId="7" borderId="6" xfId="0" applyFont="1" applyFill="1" applyBorder="1" applyAlignment="1">
      <alignment horizontal="center" vertical="center"/>
    </xf>
    <xf numFmtId="0" fontId="15" fillId="7" borderId="15" xfId="0" applyFont="1" applyFill="1" applyBorder="1" applyAlignment="1">
      <alignment horizontal="center" vertical="center"/>
    </xf>
    <xf numFmtId="0" fontId="15" fillId="7" borderId="31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5" fillId="7" borderId="47" xfId="0" applyFont="1" applyFill="1" applyBorder="1" applyAlignment="1">
      <alignment horizontal="center" vertical="center" wrapText="1"/>
    </xf>
    <xf numFmtId="0" fontId="15" fillId="7" borderId="60" xfId="0" applyFont="1" applyFill="1" applyBorder="1" applyAlignment="1">
      <alignment horizontal="center" vertical="center" wrapText="1"/>
    </xf>
    <xf numFmtId="0" fontId="15" fillId="7" borderId="48" xfId="0" applyFont="1" applyFill="1" applyBorder="1" applyAlignment="1">
      <alignment horizontal="center" vertical="center" wrapText="1"/>
    </xf>
    <xf numFmtId="0" fontId="15" fillId="7" borderId="37" xfId="0" applyFont="1" applyFill="1" applyBorder="1" applyAlignment="1">
      <alignment horizontal="center" vertical="center" wrapText="1"/>
    </xf>
    <xf numFmtId="0" fontId="15" fillId="7" borderId="0" xfId="0" applyFont="1" applyFill="1" applyBorder="1" applyAlignment="1">
      <alignment horizontal="center" vertical="center" wrapText="1"/>
    </xf>
    <xf numFmtId="0" fontId="15" fillId="7" borderId="38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15" fillId="7" borderId="4" xfId="0" applyFont="1" applyFill="1" applyBorder="1" applyAlignment="1">
      <alignment horizontal="center" vertical="center" wrapText="1"/>
    </xf>
    <xf numFmtId="0" fontId="15" fillId="7" borderId="17" xfId="0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 wrapText="1"/>
    </xf>
    <xf numFmtId="0" fontId="15" fillId="7" borderId="78" xfId="0" applyFont="1" applyFill="1" applyBorder="1" applyAlignment="1">
      <alignment horizontal="center" vertical="center" wrapText="1"/>
    </xf>
    <xf numFmtId="0" fontId="15" fillId="7" borderId="27" xfId="0" applyFont="1" applyFill="1" applyBorder="1" applyAlignment="1">
      <alignment horizontal="center" vertical="center" wrapText="1"/>
    </xf>
    <xf numFmtId="0" fontId="15" fillId="7" borderId="80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 wrapText="1"/>
    </xf>
    <xf numFmtId="0" fontId="21" fillId="0" borderId="47" xfId="0" applyFont="1" applyBorder="1" applyAlignment="1">
      <alignment horizontal="center"/>
    </xf>
    <xf numFmtId="0" fontId="21" fillId="0" borderId="51" xfId="0" applyFont="1" applyBorder="1" applyAlignment="1">
      <alignment horizontal="center"/>
    </xf>
    <xf numFmtId="0" fontId="20" fillId="0" borderId="71" xfId="0" applyFont="1" applyBorder="1" applyAlignment="1">
      <alignment horizontal="center"/>
    </xf>
    <xf numFmtId="0" fontId="20" fillId="0" borderId="72" xfId="0" applyFont="1" applyBorder="1" applyAlignment="1">
      <alignment horizontal="center"/>
    </xf>
    <xf numFmtId="0" fontId="20" fillId="0" borderId="70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43" fontId="0" fillId="0" borderId="67" xfId="1" applyFont="1" applyBorder="1" applyAlignment="1">
      <alignment horizontal="center"/>
    </xf>
    <xf numFmtId="43" fontId="0" fillId="0" borderId="83" xfId="1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2" fillId="0" borderId="26" xfId="0" applyFont="1" applyBorder="1" applyAlignment="1">
      <alignment horizontal="center" wrapText="1"/>
    </xf>
    <xf numFmtId="0" fontId="0" fillId="0" borderId="31" xfId="0" applyBorder="1" applyAlignment="1">
      <alignment horizontal="center"/>
    </xf>
    <xf numFmtId="0" fontId="0" fillId="0" borderId="62" xfId="0" applyBorder="1" applyAlignment="1">
      <alignment horizontal="center"/>
    </xf>
    <xf numFmtId="0" fontId="15" fillId="7" borderId="61" xfId="0" applyFont="1" applyFill="1" applyBorder="1" applyAlignment="1">
      <alignment horizontal="center" vertical="center"/>
    </xf>
    <xf numFmtId="0" fontId="15" fillId="7" borderId="40" xfId="0" applyFont="1" applyFill="1" applyBorder="1" applyAlignment="1">
      <alignment horizontal="center" vertical="center"/>
    </xf>
    <xf numFmtId="0" fontId="15" fillId="7" borderId="23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15" fillId="7" borderId="1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44" xfId="0" applyFont="1" applyBorder="1" applyAlignment="1">
      <alignment horizontal="center" wrapText="1"/>
    </xf>
    <xf numFmtId="0" fontId="2" fillId="0" borderId="39" xfId="0" applyFont="1" applyBorder="1" applyAlignment="1">
      <alignment horizontal="center" wrapText="1"/>
    </xf>
    <xf numFmtId="0" fontId="2" fillId="0" borderId="45" xfId="0" applyFont="1" applyBorder="1" applyAlignment="1">
      <alignment horizontal="center" wrapText="1"/>
    </xf>
    <xf numFmtId="0" fontId="2" fillId="0" borderId="41" xfId="0" applyFont="1" applyBorder="1" applyAlignment="1">
      <alignment horizontal="center" wrapText="1"/>
    </xf>
    <xf numFmtId="0" fontId="2" fillId="0" borderId="44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0" fillId="0" borderId="45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/>
    </xf>
    <xf numFmtId="0" fontId="15" fillId="7" borderId="1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66" xfId="0" applyFont="1" applyBorder="1" applyAlignment="1">
      <alignment horizontal="center" wrapText="1"/>
    </xf>
    <xf numFmtId="0" fontId="4" fillId="0" borderId="52" xfId="0" applyFont="1" applyBorder="1" applyAlignment="1">
      <alignment horizontal="center" wrapText="1"/>
    </xf>
    <xf numFmtId="0" fontId="15" fillId="7" borderId="26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/>
    </xf>
    <xf numFmtId="0" fontId="4" fillId="0" borderId="66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26" fillId="0" borderId="66" xfId="0" applyFont="1" applyBorder="1" applyAlignment="1">
      <alignment horizontal="center"/>
    </xf>
    <xf numFmtId="0" fontId="26" fillId="0" borderId="52" xfId="0" applyFont="1" applyBorder="1" applyAlignment="1">
      <alignment horizontal="center"/>
    </xf>
    <xf numFmtId="0" fontId="26" fillId="0" borderId="53" xfId="0" applyFont="1" applyBorder="1" applyAlignment="1">
      <alignment horizontal="center"/>
    </xf>
    <xf numFmtId="0" fontId="26" fillId="9" borderId="0" xfId="0" applyFont="1" applyFill="1" applyAlignment="1">
      <alignment horizontal="center"/>
    </xf>
    <xf numFmtId="0" fontId="17" fillId="0" borderId="63" xfId="0" applyFont="1" applyBorder="1" applyAlignment="1">
      <alignment horizontal="center"/>
    </xf>
    <xf numFmtId="0" fontId="17" fillId="0" borderId="64" xfId="0" applyFont="1" applyBorder="1" applyAlignment="1">
      <alignment horizontal="center"/>
    </xf>
    <xf numFmtId="0" fontId="17" fillId="0" borderId="65" xfId="0" applyFont="1" applyBorder="1" applyAlignment="1">
      <alignment horizontal="center"/>
    </xf>
    <xf numFmtId="0" fontId="18" fillId="0" borderId="66" xfId="0" applyFont="1" applyBorder="1" applyAlignment="1">
      <alignment horizontal="center"/>
    </xf>
    <xf numFmtId="0" fontId="18" fillId="0" borderId="52" xfId="0" applyFont="1" applyBorder="1" applyAlignment="1">
      <alignment horizontal="center"/>
    </xf>
    <xf numFmtId="0" fontId="18" fillId="0" borderId="53" xfId="0" applyFont="1" applyBorder="1" applyAlignment="1">
      <alignment horizontal="center"/>
    </xf>
  </cellXfs>
  <cellStyles count="2">
    <cellStyle name="čárky" xfId="1" builtinId="3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BP33"/>
  <sheetViews>
    <sheetView zoomScaleNormal="100" workbookViewId="0">
      <selection sqref="A1:R2"/>
    </sheetView>
  </sheetViews>
  <sheetFormatPr defaultRowHeight="15"/>
  <cols>
    <col min="1" max="1" width="18.42578125" customWidth="1"/>
    <col min="2" max="9" width="6.140625" customWidth="1"/>
    <col min="10" max="13" width="6.140625" hidden="1" customWidth="1"/>
    <col min="14" max="15" width="6.140625" customWidth="1"/>
    <col min="16" max="16" width="6.140625" style="31" customWidth="1"/>
    <col min="17" max="17" width="6.140625" customWidth="1"/>
    <col min="18" max="20" width="4.5703125" customWidth="1"/>
    <col min="21" max="22" width="6.7109375" customWidth="1"/>
    <col min="23" max="64" width="2" hidden="1" customWidth="1"/>
  </cols>
  <sheetData>
    <row r="1" spans="1:68" ht="15" customHeight="1">
      <c r="A1" s="266" t="s">
        <v>245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  <c r="Q1" s="266"/>
      <c r="R1" s="266"/>
    </row>
    <row r="2" spans="1:68" ht="15" customHeight="1">
      <c r="A2" s="266"/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</row>
    <row r="3" spans="1:68" ht="9" customHeight="1" thickBot="1">
      <c r="C3" s="177"/>
    </row>
    <row r="4" spans="1:68" ht="21" customHeight="1">
      <c r="A4" s="270" t="s">
        <v>8</v>
      </c>
      <c r="B4" s="274" t="s">
        <v>284</v>
      </c>
      <c r="C4" s="256" t="s">
        <v>216</v>
      </c>
      <c r="D4" s="256" t="s">
        <v>220</v>
      </c>
      <c r="E4" s="256" t="s">
        <v>221</v>
      </c>
      <c r="F4" s="256" t="s">
        <v>338</v>
      </c>
      <c r="G4" s="256" t="s">
        <v>224</v>
      </c>
      <c r="H4" s="276" t="s">
        <v>332</v>
      </c>
      <c r="I4" s="256" t="s">
        <v>219</v>
      </c>
      <c r="J4" s="256"/>
      <c r="K4" s="256"/>
      <c r="L4" s="256"/>
      <c r="M4" s="256"/>
      <c r="N4" s="256" t="s">
        <v>214</v>
      </c>
      <c r="O4" s="256" t="s">
        <v>116</v>
      </c>
      <c r="P4" s="258" t="s">
        <v>60</v>
      </c>
      <c r="Q4" s="272" t="s">
        <v>9</v>
      </c>
      <c r="R4" s="267" t="s">
        <v>4</v>
      </c>
      <c r="S4" s="268"/>
      <c r="T4" s="269"/>
      <c r="V4" s="76"/>
      <c r="BM4" s="76"/>
      <c r="BN4" s="76"/>
      <c r="BO4" s="76"/>
      <c r="BP4" s="76"/>
    </row>
    <row r="5" spans="1:68" ht="42" customHeight="1" thickBot="1">
      <c r="A5" s="271"/>
      <c r="B5" s="275"/>
      <c r="C5" s="257"/>
      <c r="D5" s="257"/>
      <c r="E5" s="257"/>
      <c r="F5" s="257"/>
      <c r="G5" s="257"/>
      <c r="H5" s="277"/>
      <c r="I5" s="257"/>
      <c r="J5" s="257"/>
      <c r="K5" s="257"/>
      <c r="L5" s="257"/>
      <c r="M5" s="257"/>
      <c r="N5" s="257"/>
      <c r="O5" s="257"/>
      <c r="P5" s="259"/>
      <c r="Q5" s="273"/>
      <c r="R5" s="10" t="s">
        <v>5</v>
      </c>
      <c r="S5" s="11" t="s">
        <v>6</v>
      </c>
      <c r="T5" s="12" t="s">
        <v>7</v>
      </c>
      <c r="V5" s="240"/>
      <c r="BM5" s="76"/>
      <c r="BN5" s="239"/>
      <c r="BO5" s="240"/>
      <c r="BP5" s="76"/>
    </row>
    <row r="6" spans="1:68" ht="15.75" customHeight="1" thickTop="1">
      <c r="A6" s="13" t="s">
        <v>261</v>
      </c>
      <c r="B6" s="147">
        <v>3</v>
      </c>
      <c r="C6" s="195">
        <v>4</v>
      </c>
      <c r="D6" s="194">
        <v>3</v>
      </c>
      <c r="E6" s="92">
        <v>3</v>
      </c>
      <c r="F6" s="92">
        <v>1</v>
      </c>
      <c r="G6" s="92"/>
      <c r="H6" s="92"/>
      <c r="I6" s="78"/>
      <c r="J6" s="92"/>
      <c r="K6" s="92"/>
      <c r="L6" s="92"/>
      <c r="M6" s="92"/>
      <c r="N6" s="148"/>
      <c r="O6" s="148"/>
      <c r="P6" s="93">
        <f t="shared" ref="P6:P11" si="0">SUM(B6:O6)</f>
        <v>14</v>
      </c>
      <c r="Q6" s="14" t="s">
        <v>14</v>
      </c>
      <c r="R6" s="15">
        <f t="shared" ref="R6:R11" si="1">SUM(W6:AJ6)</f>
        <v>0</v>
      </c>
      <c r="S6" s="16">
        <f t="shared" ref="S6:S11" si="2">SUM(AK6:AX6)</f>
        <v>0</v>
      </c>
      <c r="T6" s="17">
        <f t="shared" ref="T6:T11" si="3">SUM(AY6:BL6)</f>
        <v>1</v>
      </c>
      <c r="V6" s="240"/>
      <c r="W6">
        <f t="shared" ref="W6:AI11" si="4">IF(B6 = 7,1,0)</f>
        <v>0</v>
      </c>
      <c r="X6">
        <f t="shared" si="4"/>
        <v>0</v>
      </c>
      <c r="Y6">
        <f t="shared" si="4"/>
        <v>0</v>
      </c>
      <c r="Z6">
        <f t="shared" si="4"/>
        <v>0</v>
      </c>
      <c r="AA6">
        <f t="shared" si="4"/>
        <v>0</v>
      </c>
      <c r="AB6">
        <f t="shared" si="4"/>
        <v>0</v>
      </c>
      <c r="AC6">
        <f t="shared" si="4"/>
        <v>0</v>
      </c>
      <c r="AD6">
        <f t="shared" si="4"/>
        <v>0</v>
      </c>
      <c r="AE6">
        <f t="shared" si="4"/>
        <v>0</v>
      </c>
      <c r="AF6">
        <f t="shared" si="4"/>
        <v>0</v>
      </c>
      <c r="AG6">
        <f t="shared" si="4"/>
        <v>0</v>
      </c>
      <c r="AH6">
        <f t="shared" si="4"/>
        <v>0</v>
      </c>
      <c r="AI6">
        <f t="shared" si="4"/>
        <v>0</v>
      </c>
      <c r="AJ6">
        <f>IF(O6 = 14,1,0)</f>
        <v>0</v>
      </c>
      <c r="AK6">
        <f t="shared" ref="AK6:AW11" si="5">IF(B6 = 5,1,0)</f>
        <v>0</v>
      </c>
      <c r="AL6">
        <f t="shared" si="5"/>
        <v>0</v>
      </c>
      <c r="AM6">
        <f t="shared" si="5"/>
        <v>0</v>
      </c>
      <c r="AN6">
        <f t="shared" si="5"/>
        <v>0</v>
      </c>
      <c r="AO6">
        <f t="shared" si="5"/>
        <v>0</v>
      </c>
      <c r="AP6">
        <f t="shared" si="5"/>
        <v>0</v>
      </c>
      <c r="AQ6">
        <f t="shared" si="5"/>
        <v>0</v>
      </c>
      <c r="AR6">
        <f t="shared" si="5"/>
        <v>0</v>
      </c>
      <c r="AS6">
        <f t="shared" si="5"/>
        <v>0</v>
      </c>
      <c r="AT6">
        <f t="shared" si="5"/>
        <v>0</v>
      </c>
      <c r="AU6">
        <f t="shared" si="5"/>
        <v>0</v>
      </c>
      <c r="AV6">
        <f t="shared" si="5"/>
        <v>0</v>
      </c>
      <c r="AW6">
        <f t="shared" si="5"/>
        <v>0</v>
      </c>
      <c r="AX6">
        <f t="shared" ref="AX6:AX11" si="6">IF(O6 = 10,1,0)</f>
        <v>0</v>
      </c>
      <c r="AY6">
        <f t="shared" ref="AY6:BK11" si="7">IF(B6 = 4,1,0)</f>
        <v>0</v>
      </c>
      <c r="AZ6">
        <f t="shared" si="7"/>
        <v>1</v>
      </c>
      <c r="BA6">
        <f t="shared" si="7"/>
        <v>0</v>
      </c>
      <c r="BB6">
        <f t="shared" si="7"/>
        <v>0</v>
      </c>
      <c r="BC6">
        <f t="shared" si="7"/>
        <v>0</v>
      </c>
      <c r="BD6">
        <f t="shared" si="7"/>
        <v>0</v>
      </c>
      <c r="BE6">
        <f t="shared" si="7"/>
        <v>0</v>
      </c>
      <c r="BF6">
        <f t="shared" si="7"/>
        <v>0</v>
      </c>
      <c r="BG6">
        <f t="shared" si="7"/>
        <v>0</v>
      </c>
      <c r="BH6">
        <f t="shared" si="7"/>
        <v>0</v>
      </c>
      <c r="BI6">
        <f t="shared" si="7"/>
        <v>0</v>
      </c>
      <c r="BJ6">
        <f t="shared" si="7"/>
        <v>0</v>
      </c>
      <c r="BK6">
        <f t="shared" si="7"/>
        <v>0</v>
      </c>
      <c r="BL6">
        <f t="shared" ref="BL6:BL11" si="8">IF(O6 = 8,1,0)</f>
        <v>0</v>
      </c>
      <c r="BM6" s="76"/>
      <c r="BN6" s="239"/>
      <c r="BO6" s="240"/>
      <c r="BP6" s="76"/>
    </row>
    <row r="7" spans="1:68" ht="15" customHeight="1">
      <c r="A7" s="18" t="s">
        <v>329</v>
      </c>
      <c r="B7" s="16">
        <v>5</v>
      </c>
      <c r="C7" s="95">
        <v>1</v>
      </c>
      <c r="D7" s="16">
        <v>5</v>
      </c>
      <c r="E7" s="15">
        <v>7</v>
      </c>
      <c r="F7" s="230">
        <v>4</v>
      </c>
      <c r="G7" s="95"/>
      <c r="H7" s="95"/>
      <c r="I7" s="148"/>
      <c r="J7" s="95"/>
      <c r="K7" s="95"/>
      <c r="L7" s="95"/>
      <c r="M7" s="95"/>
      <c r="N7" s="95"/>
      <c r="O7" s="95"/>
      <c r="P7" s="96">
        <f t="shared" si="0"/>
        <v>22</v>
      </c>
      <c r="Q7" s="78" t="s">
        <v>17</v>
      </c>
      <c r="R7" s="15">
        <f t="shared" si="1"/>
        <v>1</v>
      </c>
      <c r="S7" s="16">
        <f t="shared" si="2"/>
        <v>2</v>
      </c>
      <c r="T7" s="17">
        <f t="shared" si="3"/>
        <v>1</v>
      </c>
      <c r="V7" s="76"/>
      <c r="W7">
        <f t="shared" si="4"/>
        <v>0</v>
      </c>
      <c r="X7">
        <f t="shared" si="4"/>
        <v>0</v>
      </c>
      <c r="Y7">
        <f t="shared" si="4"/>
        <v>0</v>
      </c>
      <c r="Z7">
        <f t="shared" si="4"/>
        <v>1</v>
      </c>
      <c r="AA7">
        <f t="shared" si="4"/>
        <v>0</v>
      </c>
      <c r="AB7">
        <f t="shared" si="4"/>
        <v>0</v>
      </c>
      <c r="AC7">
        <f t="shared" si="4"/>
        <v>0</v>
      </c>
      <c r="AD7">
        <f t="shared" si="4"/>
        <v>0</v>
      </c>
      <c r="AE7">
        <f t="shared" si="4"/>
        <v>0</v>
      </c>
      <c r="AF7">
        <f t="shared" si="4"/>
        <v>0</v>
      </c>
      <c r="AG7">
        <f t="shared" si="4"/>
        <v>0</v>
      </c>
      <c r="AH7">
        <f t="shared" si="4"/>
        <v>0</v>
      </c>
      <c r="AI7">
        <f t="shared" si="4"/>
        <v>0</v>
      </c>
      <c r="AJ7">
        <f>IF(O7 = 14,1,0)</f>
        <v>0</v>
      </c>
      <c r="AK7">
        <f t="shared" si="5"/>
        <v>1</v>
      </c>
      <c r="AL7">
        <f t="shared" si="5"/>
        <v>0</v>
      </c>
      <c r="AM7">
        <f t="shared" si="5"/>
        <v>1</v>
      </c>
      <c r="AN7">
        <f t="shared" si="5"/>
        <v>0</v>
      </c>
      <c r="AO7">
        <f t="shared" si="5"/>
        <v>0</v>
      </c>
      <c r="AP7">
        <f t="shared" si="5"/>
        <v>0</v>
      </c>
      <c r="AQ7">
        <f t="shared" si="5"/>
        <v>0</v>
      </c>
      <c r="AR7">
        <f t="shared" si="5"/>
        <v>0</v>
      </c>
      <c r="AS7">
        <f t="shared" si="5"/>
        <v>0</v>
      </c>
      <c r="AT7">
        <f t="shared" si="5"/>
        <v>0</v>
      </c>
      <c r="AU7">
        <f t="shared" si="5"/>
        <v>0</v>
      </c>
      <c r="AV7">
        <f t="shared" si="5"/>
        <v>0</v>
      </c>
      <c r="AW7">
        <f t="shared" si="5"/>
        <v>0</v>
      </c>
      <c r="AX7">
        <f t="shared" si="6"/>
        <v>0</v>
      </c>
      <c r="AY7">
        <f t="shared" si="7"/>
        <v>0</v>
      </c>
      <c r="AZ7">
        <f t="shared" si="7"/>
        <v>0</v>
      </c>
      <c r="BA7">
        <f t="shared" si="7"/>
        <v>0</v>
      </c>
      <c r="BB7">
        <f t="shared" si="7"/>
        <v>0</v>
      </c>
      <c r="BC7">
        <f t="shared" si="7"/>
        <v>1</v>
      </c>
      <c r="BD7">
        <f t="shared" si="7"/>
        <v>0</v>
      </c>
      <c r="BE7">
        <f t="shared" si="7"/>
        <v>0</v>
      </c>
      <c r="BF7">
        <f t="shared" si="7"/>
        <v>0</v>
      </c>
      <c r="BG7">
        <f t="shared" si="7"/>
        <v>0</v>
      </c>
      <c r="BH7">
        <f t="shared" si="7"/>
        <v>0</v>
      </c>
      <c r="BI7">
        <f t="shared" si="7"/>
        <v>0</v>
      </c>
      <c r="BJ7">
        <f t="shared" si="7"/>
        <v>0</v>
      </c>
      <c r="BK7">
        <f t="shared" si="7"/>
        <v>0</v>
      </c>
      <c r="BL7">
        <f t="shared" si="8"/>
        <v>0</v>
      </c>
      <c r="BM7" s="76"/>
      <c r="BN7" s="76"/>
      <c r="BO7" s="76"/>
      <c r="BP7" s="76"/>
    </row>
    <row r="8" spans="1:68">
      <c r="A8" s="18" t="s">
        <v>328</v>
      </c>
      <c r="B8" s="149">
        <v>2</v>
      </c>
      <c r="C8" s="15">
        <v>7</v>
      </c>
      <c r="D8" s="230">
        <v>4</v>
      </c>
      <c r="E8" s="230">
        <v>4</v>
      </c>
      <c r="F8" s="16">
        <v>5</v>
      </c>
      <c r="G8" s="78"/>
      <c r="H8" s="148"/>
      <c r="I8" s="95"/>
      <c r="J8" s="95"/>
      <c r="K8" s="95"/>
      <c r="L8" s="95"/>
      <c r="M8" s="95"/>
      <c r="N8" s="95"/>
      <c r="O8" s="95"/>
      <c r="P8" s="96">
        <f t="shared" si="0"/>
        <v>22</v>
      </c>
      <c r="Q8" s="78" t="s">
        <v>16</v>
      </c>
      <c r="R8" s="15">
        <f t="shared" si="1"/>
        <v>1</v>
      </c>
      <c r="S8" s="16">
        <f t="shared" si="2"/>
        <v>1</v>
      </c>
      <c r="T8" s="17">
        <f t="shared" si="3"/>
        <v>2</v>
      </c>
      <c r="V8" s="76"/>
      <c r="W8">
        <f t="shared" si="4"/>
        <v>0</v>
      </c>
      <c r="X8">
        <f t="shared" si="4"/>
        <v>1</v>
      </c>
      <c r="Y8">
        <f t="shared" si="4"/>
        <v>0</v>
      </c>
      <c r="Z8">
        <f t="shared" si="4"/>
        <v>0</v>
      </c>
      <c r="AA8">
        <f t="shared" si="4"/>
        <v>0</v>
      </c>
      <c r="AB8">
        <f t="shared" si="4"/>
        <v>0</v>
      </c>
      <c r="AC8">
        <f t="shared" si="4"/>
        <v>0</v>
      </c>
      <c r="AD8">
        <f t="shared" si="4"/>
        <v>0</v>
      </c>
      <c r="AE8">
        <f t="shared" si="4"/>
        <v>0</v>
      </c>
      <c r="AF8">
        <f t="shared" si="4"/>
        <v>0</v>
      </c>
      <c r="AG8">
        <f t="shared" si="4"/>
        <v>0</v>
      </c>
      <c r="AH8">
        <f t="shared" si="4"/>
        <v>0</v>
      </c>
      <c r="AI8">
        <f t="shared" si="4"/>
        <v>0</v>
      </c>
      <c r="AJ8">
        <f>IF(O8 = 14,1,0)</f>
        <v>0</v>
      </c>
      <c r="AK8">
        <f t="shared" si="5"/>
        <v>0</v>
      </c>
      <c r="AL8">
        <f t="shared" si="5"/>
        <v>0</v>
      </c>
      <c r="AM8">
        <f t="shared" si="5"/>
        <v>0</v>
      </c>
      <c r="AN8">
        <f t="shared" si="5"/>
        <v>0</v>
      </c>
      <c r="AO8">
        <f t="shared" si="5"/>
        <v>1</v>
      </c>
      <c r="AP8">
        <f t="shared" si="5"/>
        <v>0</v>
      </c>
      <c r="AQ8">
        <f t="shared" si="5"/>
        <v>0</v>
      </c>
      <c r="AR8">
        <f t="shared" si="5"/>
        <v>0</v>
      </c>
      <c r="AS8">
        <f t="shared" si="5"/>
        <v>0</v>
      </c>
      <c r="AT8">
        <f t="shared" si="5"/>
        <v>0</v>
      </c>
      <c r="AU8">
        <f t="shared" si="5"/>
        <v>0</v>
      </c>
      <c r="AV8">
        <f t="shared" si="5"/>
        <v>0</v>
      </c>
      <c r="AW8">
        <f t="shared" si="5"/>
        <v>0</v>
      </c>
      <c r="AX8">
        <f t="shared" si="6"/>
        <v>0</v>
      </c>
      <c r="AY8">
        <f t="shared" si="7"/>
        <v>0</v>
      </c>
      <c r="AZ8">
        <f t="shared" si="7"/>
        <v>0</v>
      </c>
      <c r="BA8">
        <f t="shared" si="7"/>
        <v>1</v>
      </c>
      <c r="BB8">
        <f t="shared" si="7"/>
        <v>1</v>
      </c>
      <c r="BC8">
        <f t="shared" si="7"/>
        <v>0</v>
      </c>
      <c r="BD8">
        <f t="shared" si="7"/>
        <v>0</v>
      </c>
      <c r="BE8">
        <f t="shared" si="7"/>
        <v>0</v>
      </c>
      <c r="BF8">
        <f t="shared" si="7"/>
        <v>0</v>
      </c>
      <c r="BG8">
        <f t="shared" si="7"/>
        <v>0</v>
      </c>
      <c r="BH8">
        <f t="shared" si="7"/>
        <v>0</v>
      </c>
      <c r="BI8">
        <f t="shared" si="7"/>
        <v>0</v>
      </c>
      <c r="BJ8">
        <f t="shared" si="7"/>
        <v>0</v>
      </c>
      <c r="BK8">
        <f t="shared" si="7"/>
        <v>0</v>
      </c>
      <c r="BL8">
        <f t="shared" si="8"/>
        <v>0</v>
      </c>
    </row>
    <row r="9" spans="1:68">
      <c r="A9" s="18" t="s">
        <v>283</v>
      </c>
      <c r="B9" s="15">
        <v>7</v>
      </c>
      <c r="C9" s="16">
        <v>5</v>
      </c>
      <c r="D9" s="15">
        <v>7</v>
      </c>
      <c r="E9" s="16">
        <v>5</v>
      </c>
      <c r="F9" s="78">
        <v>2</v>
      </c>
      <c r="G9" s="78"/>
      <c r="H9" s="78"/>
      <c r="I9" s="78"/>
      <c r="J9" s="95"/>
      <c r="K9" s="95"/>
      <c r="L9" s="95"/>
      <c r="M9" s="95"/>
      <c r="N9" s="78"/>
      <c r="O9" s="148"/>
      <c r="P9" s="96">
        <f t="shared" si="0"/>
        <v>26</v>
      </c>
      <c r="Q9" s="78" t="s">
        <v>15</v>
      </c>
      <c r="R9" s="15">
        <f t="shared" si="1"/>
        <v>2</v>
      </c>
      <c r="S9" s="16">
        <f t="shared" si="2"/>
        <v>2</v>
      </c>
      <c r="T9" s="17">
        <f t="shared" si="3"/>
        <v>0</v>
      </c>
      <c r="W9">
        <f t="shared" si="4"/>
        <v>1</v>
      </c>
      <c r="X9">
        <f t="shared" si="4"/>
        <v>0</v>
      </c>
      <c r="Y9">
        <f t="shared" si="4"/>
        <v>1</v>
      </c>
      <c r="Z9">
        <f t="shared" si="4"/>
        <v>0</v>
      </c>
      <c r="AA9">
        <f t="shared" si="4"/>
        <v>0</v>
      </c>
      <c r="AB9">
        <f t="shared" si="4"/>
        <v>0</v>
      </c>
      <c r="AC9">
        <f t="shared" si="4"/>
        <v>0</v>
      </c>
      <c r="AD9">
        <f t="shared" si="4"/>
        <v>0</v>
      </c>
      <c r="AE9">
        <f t="shared" si="4"/>
        <v>0</v>
      </c>
      <c r="AF9">
        <f t="shared" si="4"/>
        <v>0</v>
      </c>
      <c r="AG9">
        <f t="shared" si="4"/>
        <v>0</v>
      </c>
      <c r="AH9">
        <f t="shared" si="4"/>
        <v>0</v>
      </c>
      <c r="AI9">
        <f t="shared" si="4"/>
        <v>0</v>
      </c>
      <c r="AJ9">
        <f>IF(O9 = 14,1,0)</f>
        <v>0</v>
      </c>
      <c r="AK9">
        <f t="shared" si="5"/>
        <v>0</v>
      </c>
      <c r="AL9">
        <f t="shared" si="5"/>
        <v>1</v>
      </c>
      <c r="AM9">
        <f t="shared" si="5"/>
        <v>0</v>
      </c>
      <c r="AN9">
        <f t="shared" si="5"/>
        <v>1</v>
      </c>
      <c r="AO9">
        <f t="shared" si="5"/>
        <v>0</v>
      </c>
      <c r="AP9">
        <f t="shared" si="5"/>
        <v>0</v>
      </c>
      <c r="AQ9">
        <f t="shared" si="5"/>
        <v>0</v>
      </c>
      <c r="AR9">
        <f t="shared" si="5"/>
        <v>0</v>
      </c>
      <c r="AS9">
        <f t="shared" si="5"/>
        <v>0</v>
      </c>
      <c r="AT9">
        <f t="shared" si="5"/>
        <v>0</v>
      </c>
      <c r="AU9">
        <f t="shared" si="5"/>
        <v>0</v>
      </c>
      <c r="AV9">
        <f t="shared" si="5"/>
        <v>0</v>
      </c>
      <c r="AW9">
        <f t="shared" si="5"/>
        <v>0</v>
      </c>
      <c r="AX9">
        <f t="shared" si="6"/>
        <v>0</v>
      </c>
      <c r="AY9">
        <f t="shared" si="7"/>
        <v>0</v>
      </c>
      <c r="AZ9">
        <f t="shared" si="7"/>
        <v>0</v>
      </c>
      <c r="BA9">
        <f t="shared" si="7"/>
        <v>0</v>
      </c>
      <c r="BB9">
        <f t="shared" si="7"/>
        <v>0</v>
      </c>
      <c r="BC9">
        <f t="shared" si="7"/>
        <v>0</v>
      </c>
      <c r="BD9">
        <f t="shared" si="7"/>
        <v>0</v>
      </c>
      <c r="BE9">
        <f t="shared" si="7"/>
        <v>0</v>
      </c>
      <c r="BF9">
        <f t="shared" si="7"/>
        <v>0</v>
      </c>
      <c r="BG9">
        <f t="shared" si="7"/>
        <v>0</v>
      </c>
      <c r="BH9">
        <f t="shared" si="7"/>
        <v>0</v>
      </c>
      <c r="BI9">
        <f t="shared" si="7"/>
        <v>0</v>
      </c>
      <c r="BJ9">
        <f t="shared" si="7"/>
        <v>0</v>
      </c>
      <c r="BK9">
        <f t="shared" si="7"/>
        <v>0</v>
      </c>
      <c r="BL9">
        <f t="shared" si="8"/>
        <v>0</v>
      </c>
    </row>
    <row r="10" spans="1:68">
      <c r="A10" s="18" t="s">
        <v>262</v>
      </c>
      <c r="B10" s="94">
        <v>1</v>
      </c>
      <c r="C10" s="149">
        <v>3</v>
      </c>
      <c r="D10" s="94">
        <v>1</v>
      </c>
      <c r="E10" s="95">
        <v>1</v>
      </c>
      <c r="F10" s="15">
        <v>7</v>
      </c>
      <c r="G10" s="148"/>
      <c r="H10" s="95"/>
      <c r="I10" s="95"/>
      <c r="J10" s="95"/>
      <c r="K10" s="95"/>
      <c r="L10" s="95"/>
      <c r="M10" s="95"/>
      <c r="N10" s="95"/>
      <c r="O10" s="95"/>
      <c r="P10" s="96">
        <f>SUM(B10:O10)</f>
        <v>13</v>
      </c>
      <c r="Q10" s="78" t="s">
        <v>286</v>
      </c>
      <c r="R10" s="15">
        <f t="shared" si="1"/>
        <v>1</v>
      </c>
      <c r="S10" s="16">
        <f t="shared" si="2"/>
        <v>0</v>
      </c>
      <c r="T10" s="17">
        <f t="shared" si="3"/>
        <v>0</v>
      </c>
      <c r="W10">
        <f t="shared" si="4"/>
        <v>0</v>
      </c>
      <c r="X10">
        <f t="shared" si="4"/>
        <v>0</v>
      </c>
      <c r="Y10">
        <f t="shared" si="4"/>
        <v>0</v>
      </c>
      <c r="Z10">
        <f t="shared" si="4"/>
        <v>0</v>
      </c>
      <c r="AA10">
        <f t="shared" si="4"/>
        <v>1</v>
      </c>
      <c r="AB10">
        <f t="shared" si="4"/>
        <v>0</v>
      </c>
      <c r="AC10">
        <f t="shared" si="4"/>
        <v>0</v>
      </c>
      <c r="AD10">
        <f t="shared" si="4"/>
        <v>0</v>
      </c>
      <c r="AE10">
        <f t="shared" si="4"/>
        <v>0</v>
      </c>
      <c r="AF10">
        <f t="shared" si="4"/>
        <v>0</v>
      </c>
      <c r="AG10">
        <f t="shared" si="4"/>
        <v>0</v>
      </c>
      <c r="AH10">
        <f t="shared" si="4"/>
        <v>0</v>
      </c>
      <c r="AI10">
        <f t="shared" si="4"/>
        <v>0</v>
      </c>
      <c r="AJ10">
        <f>IF(O10 = 14,1,0)</f>
        <v>0</v>
      </c>
      <c r="AK10">
        <f t="shared" si="5"/>
        <v>0</v>
      </c>
      <c r="AL10">
        <f t="shared" si="5"/>
        <v>0</v>
      </c>
      <c r="AM10">
        <f t="shared" si="5"/>
        <v>0</v>
      </c>
      <c r="AN10">
        <f t="shared" si="5"/>
        <v>0</v>
      </c>
      <c r="AO10">
        <f t="shared" si="5"/>
        <v>0</v>
      </c>
      <c r="AP10">
        <f t="shared" si="5"/>
        <v>0</v>
      </c>
      <c r="AQ10">
        <f t="shared" si="5"/>
        <v>0</v>
      </c>
      <c r="AR10">
        <f t="shared" si="5"/>
        <v>0</v>
      </c>
      <c r="AS10">
        <f t="shared" si="5"/>
        <v>0</v>
      </c>
      <c r="AT10">
        <f t="shared" si="5"/>
        <v>0</v>
      </c>
      <c r="AU10">
        <f t="shared" si="5"/>
        <v>0</v>
      </c>
      <c r="AV10">
        <f t="shared" si="5"/>
        <v>0</v>
      </c>
      <c r="AW10">
        <f t="shared" si="5"/>
        <v>0</v>
      </c>
      <c r="AX10">
        <f t="shared" si="6"/>
        <v>0</v>
      </c>
      <c r="AY10">
        <f t="shared" si="7"/>
        <v>0</v>
      </c>
      <c r="AZ10">
        <f t="shared" si="7"/>
        <v>0</v>
      </c>
      <c r="BA10">
        <f t="shared" si="7"/>
        <v>0</v>
      </c>
      <c r="BB10">
        <f t="shared" si="7"/>
        <v>0</v>
      </c>
      <c r="BC10">
        <f t="shared" si="7"/>
        <v>0</v>
      </c>
      <c r="BD10">
        <f t="shared" si="7"/>
        <v>0</v>
      </c>
      <c r="BE10">
        <f t="shared" si="7"/>
        <v>0</v>
      </c>
      <c r="BF10">
        <f t="shared" si="7"/>
        <v>0</v>
      </c>
      <c r="BG10">
        <f t="shared" si="7"/>
        <v>0</v>
      </c>
      <c r="BH10">
        <f t="shared" si="7"/>
        <v>0</v>
      </c>
      <c r="BI10">
        <f t="shared" si="7"/>
        <v>0</v>
      </c>
      <c r="BJ10">
        <f t="shared" si="7"/>
        <v>0</v>
      </c>
      <c r="BK10">
        <f t="shared" si="7"/>
        <v>0</v>
      </c>
      <c r="BL10">
        <f t="shared" si="8"/>
        <v>0</v>
      </c>
    </row>
    <row r="11" spans="1:68" ht="15.75" thickBot="1">
      <c r="A11" s="18" t="s">
        <v>331</v>
      </c>
      <c r="B11" s="193">
        <v>4</v>
      </c>
      <c r="C11" s="192">
        <v>2</v>
      </c>
      <c r="D11" s="79">
        <v>2</v>
      </c>
      <c r="E11" s="150">
        <v>2</v>
      </c>
      <c r="F11" s="97">
        <v>3</v>
      </c>
      <c r="G11" s="97"/>
      <c r="H11" s="150"/>
      <c r="I11" s="97"/>
      <c r="J11" s="97"/>
      <c r="K11" s="97"/>
      <c r="L11" s="97"/>
      <c r="M11" s="97"/>
      <c r="N11" s="150"/>
      <c r="O11" s="151"/>
      <c r="P11" s="98">
        <f t="shared" si="0"/>
        <v>13</v>
      </c>
      <c r="Q11" s="79" t="s">
        <v>285</v>
      </c>
      <c r="R11" s="142">
        <f t="shared" si="1"/>
        <v>0</v>
      </c>
      <c r="S11" s="141">
        <f t="shared" si="2"/>
        <v>0</v>
      </c>
      <c r="T11" s="143">
        <f t="shared" si="3"/>
        <v>1</v>
      </c>
      <c r="W11">
        <f t="shared" si="4"/>
        <v>0</v>
      </c>
      <c r="X11">
        <f t="shared" si="4"/>
        <v>0</v>
      </c>
      <c r="Y11">
        <f t="shared" si="4"/>
        <v>0</v>
      </c>
      <c r="Z11">
        <f t="shared" si="4"/>
        <v>0</v>
      </c>
      <c r="AA11">
        <f t="shared" si="4"/>
        <v>0</v>
      </c>
      <c r="AB11">
        <f t="shared" si="4"/>
        <v>0</v>
      </c>
      <c r="AC11">
        <f t="shared" si="4"/>
        <v>0</v>
      </c>
      <c r="AD11">
        <f t="shared" si="4"/>
        <v>0</v>
      </c>
      <c r="AE11">
        <f t="shared" si="4"/>
        <v>0</v>
      </c>
      <c r="AF11">
        <f t="shared" si="4"/>
        <v>0</v>
      </c>
      <c r="AG11">
        <f t="shared" si="4"/>
        <v>0</v>
      </c>
      <c r="AH11">
        <f t="shared" si="4"/>
        <v>0</v>
      </c>
      <c r="AI11">
        <f t="shared" si="4"/>
        <v>0</v>
      </c>
      <c r="AJ11">
        <f>IF(O11 =147,1,0)</f>
        <v>0</v>
      </c>
      <c r="AK11">
        <f t="shared" si="5"/>
        <v>0</v>
      </c>
      <c r="AL11">
        <f t="shared" si="5"/>
        <v>0</v>
      </c>
      <c r="AM11">
        <f t="shared" si="5"/>
        <v>0</v>
      </c>
      <c r="AN11">
        <f t="shared" si="5"/>
        <v>0</v>
      </c>
      <c r="AO11">
        <f t="shared" si="5"/>
        <v>0</v>
      </c>
      <c r="AP11">
        <f t="shared" si="5"/>
        <v>0</v>
      </c>
      <c r="AQ11">
        <f t="shared" si="5"/>
        <v>0</v>
      </c>
      <c r="AR11">
        <f t="shared" si="5"/>
        <v>0</v>
      </c>
      <c r="AS11">
        <f t="shared" si="5"/>
        <v>0</v>
      </c>
      <c r="AT11">
        <f t="shared" si="5"/>
        <v>0</v>
      </c>
      <c r="AU11">
        <f t="shared" si="5"/>
        <v>0</v>
      </c>
      <c r="AV11">
        <f t="shared" si="5"/>
        <v>0</v>
      </c>
      <c r="AW11">
        <f t="shared" si="5"/>
        <v>0</v>
      </c>
      <c r="AX11">
        <f t="shared" si="6"/>
        <v>0</v>
      </c>
      <c r="AY11">
        <f t="shared" si="7"/>
        <v>1</v>
      </c>
      <c r="AZ11">
        <f t="shared" si="7"/>
        <v>0</v>
      </c>
      <c r="BA11">
        <f t="shared" si="7"/>
        <v>0</v>
      </c>
      <c r="BB11">
        <f t="shared" si="7"/>
        <v>0</v>
      </c>
      <c r="BC11">
        <f t="shared" si="7"/>
        <v>0</v>
      </c>
      <c r="BD11">
        <f t="shared" si="7"/>
        <v>0</v>
      </c>
      <c r="BE11">
        <f t="shared" si="7"/>
        <v>0</v>
      </c>
      <c r="BF11">
        <f t="shared" si="7"/>
        <v>0</v>
      </c>
      <c r="BG11">
        <f t="shared" si="7"/>
        <v>0</v>
      </c>
      <c r="BH11">
        <f t="shared" si="7"/>
        <v>0</v>
      </c>
      <c r="BI11">
        <f t="shared" si="7"/>
        <v>0</v>
      </c>
      <c r="BJ11">
        <f t="shared" si="7"/>
        <v>0</v>
      </c>
      <c r="BK11">
        <f t="shared" si="7"/>
        <v>0</v>
      </c>
      <c r="BL11">
        <f t="shared" si="8"/>
        <v>0</v>
      </c>
    </row>
    <row r="12" spans="1:68" ht="3.75" customHeight="1" thickBot="1"/>
    <row r="13" spans="1:68" ht="16.149999999999999" customHeight="1" thickBot="1">
      <c r="A13" s="285" t="s">
        <v>10</v>
      </c>
      <c r="B13" s="286"/>
      <c r="D13" s="260" t="s">
        <v>261</v>
      </c>
      <c r="E13" s="261"/>
      <c r="F13" s="282"/>
      <c r="G13" s="262"/>
      <c r="H13" s="43"/>
      <c r="I13" s="260" t="s">
        <v>329</v>
      </c>
      <c r="J13" s="261"/>
      <c r="K13" s="261"/>
      <c r="L13" s="261"/>
      <c r="M13" s="261"/>
      <c r="N13" s="261"/>
      <c r="O13" s="261"/>
      <c r="P13" s="262"/>
      <c r="S13" s="247" t="s">
        <v>328</v>
      </c>
      <c r="T13" s="248"/>
      <c r="U13" s="248"/>
      <c r="V13" s="249"/>
    </row>
    <row r="14" spans="1:68" ht="18" customHeight="1" thickBot="1">
      <c r="A14" s="5" t="s">
        <v>11</v>
      </c>
      <c r="B14" s="2">
        <v>7</v>
      </c>
      <c r="D14" s="263"/>
      <c r="E14" s="264"/>
      <c r="F14" s="283"/>
      <c r="G14" s="265"/>
      <c r="H14" s="43"/>
      <c r="I14" s="263"/>
      <c r="J14" s="264"/>
      <c r="K14" s="264"/>
      <c r="L14" s="264"/>
      <c r="M14" s="264"/>
      <c r="N14" s="264"/>
      <c r="O14" s="264"/>
      <c r="P14" s="265"/>
      <c r="S14" s="250"/>
      <c r="T14" s="251"/>
      <c r="U14" s="251"/>
      <c r="V14" s="252"/>
    </row>
    <row r="15" spans="1:68" ht="15.75">
      <c r="A15" s="6" t="s">
        <v>12</v>
      </c>
      <c r="B15" s="3">
        <v>5</v>
      </c>
      <c r="D15" s="253" t="s">
        <v>71</v>
      </c>
      <c r="E15" s="254"/>
      <c r="F15" s="254"/>
      <c r="G15" s="255"/>
      <c r="H15" s="44"/>
      <c r="I15" s="253" t="s">
        <v>105</v>
      </c>
      <c r="J15" s="254"/>
      <c r="K15" s="254"/>
      <c r="L15" s="254"/>
      <c r="M15" s="254"/>
      <c r="N15" s="254"/>
      <c r="O15" s="254"/>
      <c r="P15" s="255"/>
      <c r="S15" s="253" t="s">
        <v>248</v>
      </c>
      <c r="T15" s="254"/>
      <c r="U15" s="254"/>
      <c r="V15" s="255"/>
    </row>
    <row r="16" spans="1:68" ht="15.6" customHeight="1">
      <c r="A16" s="7" t="s">
        <v>13</v>
      </c>
      <c r="B16" s="3">
        <v>4</v>
      </c>
      <c r="D16" s="241" t="s">
        <v>86</v>
      </c>
      <c r="E16" s="242"/>
      <c r="F16" s="242"/>
      <c r="G16" s="243"/>
      <c r="H16" s="45"/>
      <c r="I16" s="241" t="s">
        <v>246</v>
      </c>
      <c r="J16" s="242"/>
      <c r="K16" s="242"/>
      <c r="L16" s="242"/>
      <c r="M16" s="242"/>
      <c r="N16" s="242"/>
      <c r="O16" s="242"/>
      <c r="P16" s="243"/>
      <c r="S16" s="241" t="s">
        <v>267</v>
      </c>
      <c r="T16" s="242"/>
      <c r="U16" s="242"/>
      <c r="V16" s="243"/>
    </row>
    <row r="17" spans="1:22" ht="16.149999999999999" customHeight="1">
      <c r="A17" s="8" t="s">
        <v>0</v>
      </c>
      <c r="B17" s="3">
        <v>3</v>
      </c>
      <c r="D17" s="241" t="s">
        <v>226</v>
      </c>
      <c r="E17" s="242"/>
      <c r="F17" s="242"/>
      <c r="G17" s="243"/>
      <c r="H17" s="45"/>
      <c r="I17" s="241" t="s">
        <v>247</v>
      </c>
      <c r="J17" s="242"/>
      <c r="K17" s="242"/>
      <c r="L17" s="242"/>
      <c r="M17" s="242"/>
      <c r="N17" s="242"/>
      <c r="O17" s="242"/>
      <c r="P17" s="243"/>
      <c r="S17" s="241" t="s">
        <v>234</v>
      </c>
      <c r="T17" s="242"/>
      <c r="U17" s="242"/>
      <c r="V17" s="243"/>
    </row>
    <row r="18" spans="1:22" ht="15.75">
      <c r="A18" s="8" t="s">
        <v>1</v>
      </c>
      <c r="B18" s="3">
        <v>2</v>
      </c>
      <c r="D18" s="241" t="s">
        <v>236</v>
      </c>
      <c r="E18" s="242"/>
      <c r="F18" s="242"/>
      <c r="G18" s="243"/>
      <c r="H18" s="45"/>
      <c r="I18" s="241" t="s">
        <v>238</v>
      </c>
      <c r="J18" s="242"/>
      <c r="K18" s="242"/>
      <c r="L18" s="242"/>
      <c r="M18" s="242"/>
      <c r="N18" s="242"/>
      <c r="O18" s="242"/>
      <c r="P18" s="243"/>
      <c r="S18" s="241" t="s">
        <v>257</v>
      </c>
      <c r="T18" s="242"/>
      <c r="U18" s="242"/>
      <c r="V18" s="243"/>
    </row>
    <row r="19" spans="1:22" ht="16.5" thickBot="1">
      <c r="A19" s="9" t="s">
        <v>2</v>
      </c>
      <c r="B19" s="4">
        <v>1</v>
      </c>
      <c r="D19" s="241" t="s">
        <v>250</v>
      </c>
      <c r="E19" s="242"/>
      <c r="F19" s="242"/>
      <c r="G19" s="243"/>
      <c r="H19" s="45"/>
      <c r="I19" s="241" t="s">
        <v>252</v>
      </c>
      <c r="J19" s="242"/>
      <c r="K19" s="242"/>
      <c r="L19" s="242"/>
      <c r="M19" s="242"/>
      <c r="N19" s="242"/>
      <c r="O19" s="242"/>
      <c r="P19" s="243"/>
      <c r="S19" s="241" t="s">
        <v>233</v>
      </c>
      <c r="T19" s="242"/>
      <c r="U19" s="242"/>
      <c r="V19" s="243"/>
    </row>
    <row r="20" spans="1:22" ht="15.75">
      <c r="D20" s="241" t="s">
        <v>251</v>
      </c>
      <c r="E20" s="242"/>
      <c r="F20" s="242"/>
      <c r="G20" s="243"/>
      <c r="H20" s="45"/>
      <c r="I20" s="241" t="s">
        <v>253</v>
      </c>
      <c r="J20" s="242"/>
      <c r="K20" s="242"/>
      <c r="L20" s="242"/>
      <c r="M20" s="242"/>
      <c r="N20" s="242"/>
      <c r="O20" s="242"/>
      <c r="P20" s="243"/>
      <c r="S20" s="241" t="s">
        <v>258</v>
      </c>
      <c r="T20" s="242"/>
      <c r="U20" s="242"/>
      <c r="V20" s="243"/>
    </row>
    <row r="21" spans="1:22" ht="16.5" thickBot="1">
      <c r="D21" s="244" t="s">
        <v>237</v>
      </c>
      <c r="E21" s="245"/>
      <c r="F21" s="245"/>
      <c r="G21" s="246"/>
      <c r="H21" s="45"/>
      <c r="I21" s="321" t="s">
        <v>254</v>
      </c>
      <c r="J21" s="322"/>
      <c r="K21" s="322"/>
      <c r="L21" s="322"/>
      <c r="M21" s="322"/>
      <c r="N21" s="322"/>
      <c r="O21" s="322"/>
      <c r="P21" s="323"/>
      <c r="S21" s="244" t="s">
        <v>240</v>
      </c>
      <c r="T21" s="245"/>
      <c r="U21" s="245"/>
      <c r="V21" s="246"/>
    </row>
    <row r="22" spans="1:22" ht="14.45" customHeight="1" thickBot="1">
      <c r="H22" s="46"/>
    </row>
    <row r="23" spans="1:22" ht="17.45" customHeight="1" thickBot="1">
      <c r="D23" s="260" t="s">
        <v>283</v>
      </c>
      <c r="E23" s="261"/>
      <c r="F23" s="282"/>
      <c r="G23" s="262"/>
      <c r="H23" s="43"/>
      <c r="I23" s="315" t="s">
        <v>262</v>
      </c>
      <c r="J23" s="316"/>
      <c r="K23" s="316"/>
      <c r="L23" s="316"/>
      <c r="M23" s="316"/>
      <c r="N23" s="316"/>
      <c r="O23" s="316"/>
      <c r="P23" s="317"/>
      <c r="S23" s="298" t="s">
        <v>330</v>
      </c>
      <c r="T23" s="299"/>
      <c r="U23" s="299"/>
      <c r="V23" s="300"/>
    </row>
    <row r="24" spans="1:22" ht="17.45" customHeight="1" thickBot="1">
      <c r="A24" s="278" t="s">
        <v>3</v>
      </c>
      <c r="B24" s="279"/>
      <c r="D24" s="291"/>
      <c r="E24" s="292"/>
      <c r="F24" s="293"/>
      <c r="G24" s="294"/>
      <c r="H24" s="43"/>
      <c r="I24" s="318"/>
      <c r="J24" s="319"/>
      <c r="K24" s="319"/>
      <c r="L24" s="319"/>
      <c r="M24" s="319"/>
      <c r="N24" s="319"/>
      <c r="O24" s="319"/>
      <c r="P24" s="320"/>
      <c r="S24" s="301"/>
      <c r="T24" s="302"/>
      <c r="U24" s="302"/>
      <c r="V24" s="303"/>
    </row>
    <row r="25" spans="1:22" ht="15.6" customHeight="1" thickBot="1">
      <c r="A25" s="280"/>
      <c r="B25" s="281"/>
      <c r="D25" s="287" t="s">
        <v>110</v>
      </c>
      <c r="E25" s="288"/>
      <c r="F25" s="289"/>
      <c r="G25" s="290"/>
      <c r="H25" s="41"/>
      <c r="I25" s="304" t="s">
        <v>90</v>
      </c>
      <c r="J25" s="305"/>
      <c r="K25" s="305"/>
      <c r="L25" s="305"/>
      <c r="M25" s="305"/>
      <c r="N25" s="305"/>
      <c r="O25" s="305"/>
      <c r="P25" s="306"/>
      <c r="S25" s="304" t="s">
        <v>228</v>
      </c>
      <c r="T25" s="305"/>
      <c r="U25" s="305"/>
      <c r="V25" s="306"/>
    </row>
    <row r="26" spans="1:22" ht="16.149999999999999" customHeight="1">
      <c r="D26" s="241" t="s">
        <v>225</v>
      </c>
      <c r="E26" s="242"/>
      <c r="F26" s="284"/>
      <c r="G26" s="243"/>
      <c r="H26" s="42"/>
      <c r="I26" s="295" t="s">
        <v>242</v>
      </c>
      <c r="J26" s="296"/>
      <c r="K26" s="296"/>
      <c r="L26" s="296"/>
      <c r="M26" s="296"/>
      <c r="N26" s="296"/>
      <c r="O26" s="296"/>
      <c r="P26" s="297"/>
      <c r="S26" s="295" t="s">
        <v>249</v>
      </c>
      <c r="T26" s="296"/>
      <c r="U26" s="296"/>
      <c r="V26" s="297"/>
    </row>
    <row r="27" spans="1:22" ht="15.6" customHeight="1">
      <c r="D27" s="241" t="s">
        <v>227</v>
      </c>
      <c r="E27" s="242"/>
      <c r="F27" s="284"/>
      <c r="G27" s="243"/>
      <c r="H27" s="42"/>
      <c r="I27" s="295" t="s">
        <v>232</v>
      </c>
      <c r="J27" s="296"/>
      <c r="K27" s="296"/>
      <c r="L27" s="296"/>
      <c r="M27" s="296"/>
      <c r="N27" s="296"/>
      <c r="O27" s="296"/>
      <c r="P27" s="297"/>
      <c r="S27" s="295" t="s">
        <v>230</v>
      </c>
      <c r="T27" s="296"/>
      <c r="U27" s="296"/>
      <c r="V27" s="297"/>
    </row>
    <row r="28" spans="1:22" ht="15.6" customHeight="1">
      <c r="D28" s="241" t="s">
        <v>79</v>
      </c>
      <c r="E28" s="242"/>
      <c r="F28" s="284"/>
      <c r="G28" s="243"/>
      <c r="H28" s="42"/>
      <c r="I28" s="295" t="s">
        <v>241</v>
      </c>
      <c r="J28" s="296"/>
      <c r="K28" s="296"/>
      <c r="L28" s="296"/>
      <c r="M28" s="296"/>
      <c r="N28" s="296"/>
      <c r="O28" s="296"/>
      <c r="P28" s="297"/>
      <c r="S28" s="295" t="s">
        <v>231</v>
      </c>
      <c r="T28" s="296"/>
      <c r="U28" s="296"/>
      <c r="V28" s="297"/>
    </row>
    <row r="29" spans="1:22" ht="15.6" customHeight="1">
      <c r="D29" s="241" t="s">
        <v>255</v>
      </c>
      <c r="E29" s="242"/>
      <c r="F29" s="284"/>
      <c r="G29" s="243"/>
      <c r="H29" s="42"/>
      <c r="I29" s="295" t="s">
        <v>229</v>
      </c>
      <c r="J29" s="296"/>
      <c r="K29" s="296"/>
      <c r="L29" s="296"/>
      <c r="M29" s="296"/>
      <c r="N29" s="296"/>
      <c r="O29" s="296"/>
      <c r="P29" s="297"/>
      <c r="S29" s="295" t="s">
        <v>244</v>
      </c>
      <c r="T29" s="296"/>
      <c r="U29" s="296"/>
      <c r="V29" s="297"/>
    </row>
    <row r="30" spans="1:22" ht="15.6" customHeight="1" thickBot="1">
      <c r="D30" s="308" t="s">
        <v>239</v>
      </c>
      <c r="E30" s="309"/>
      <c r="F30" s="310"/>
      <c r="G30" s="311"/>
      <c r="H30" s="42"/>
      <c r="I30" s="295" t="s">
        <v>235</v>
      </c>
      <c r="J30" s="296"/>
      <c r="K30" s="296"/>
      <c r="L30" s="296"/>
      <c r="M30" s="296"/>
      <c r="N30" s="296"/>
      <c r="O30" s="296"/>
      <c r="P30" s="297"/>
      <c r="S30" s="295" t="s">
        <v>259</v>
      </c>
      <c r="T30" s="296"/>
      <c r="U30" s="296"/>
      <c r="V30" s="297"/>
    </row>
    <row r="31" spans="1:22" ht="16.149999999999999" customHeight="1" thickBot="1">
      <c r="B31" s="76"/>
      <c r="C31" s="76"/>
      <c r="D31" s="307"/>
      <c r="E31" s="307"/>
      <c r="F31" s="307"/>
      <c r="G31" s="307"/>
      <c r="H31" s="42"/>
      <c r="I31" s="312" t="s">
        <v>256</v>
      </c>
      <c r="J31" s="313"/>
      <c r="K31" s="313"/>
      <c r="L31" s="313"/>
      <c r="M31" s="313"/>
      <c r="N31" s="313"/>
      <c r="O31" s="313"/>
      <c r="P31" s="314"/>
      <c r="Q31" s="146"/>
      <c r="R31" s="146"/>
      <c r="S31" s="244" t="s">
        <v>243</v>
      </c>
      <c r="T31" s="245"/>
      <c r="U31" s="245"/>
      <c r="V31" s="246"/>
    </row>
    <row r="32" spans="1:22"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7"/>
      <c r="Q32" s="76"/>
      <c r="R32" s="76"/>
      <c r="S32" s="76"/>
    </row>
    <row r="33" spans="2:19">
      <c r="B33" s="76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7"/>
      <c r="Q33" s="76"/>
      <c r="R33" s="76"/>
      <c r="S33" s="76"/>
    </row>
  </sheetData>
  <mergeCells count="72">
    <mergeCell ref="I28:P28"/>
    <mergeCell ref="I29:P29"/>
    <mergeCell ref="I30:P30"/>
    <mergeCell ref="I20:P20"/>
    <mergeCell ref="I23:P24"/>
    <mergeCell ref="I25:P25"/>
    <mergeCell ref="I26:P26"/>
    <mergeCell ref="I27:P27"/>
    <mergeCell ref="I21:P21"/>
    <mergeCell ref="S30:V30"/>
    <mergeCell ref="D29:G29"/>
    <mergeCell ref="D31:G31"/>
    <mergeCell ref="D30:G30"/>
    <mergeCell ref="I31:P31"/>
    <mergeCell ref="S31:V31"/>
    <mergeCell ref="S27:V27"/>
    <mergeCell ref="S28:V28"/>
    <mergeCell ref="S29:V29"/>
    <mergeCell ref="S23:V24"/>
    <mergeCell ref="S25:V25"/>
    <mergeCell ref="S26:V26"/>
    <mergeCell ref="A24:B25"/>
    <mergeCell ref="D13:G14"/>
    <mergeCell ref="D28:G28"/>
    <mergeCell ref="D26:G26"/>
    <mergeCell ref="D19:G19"/>
    <mergeCell ref="D20:G20"/>
    <mergeCell ref="A13:B13"/>
    <mergeCell ref="D25:G25"/>
    <mergeCell ref="D15:G15"/>
    <mergeCell ref="D16:G16"/>
    <mergeCell ref="D17:G17"/>
    <mergeCell ref="D27:G27"/>
    <mergeCell ref="D23:G24"/>
    <mergeCell ref="D18:G18"/>
    <mergeCell ref="D21:G21"/>
    <mergeCell ref="A1:R2"/>
    <mergeCell ref="R4:T4"/>
    <mergeCell ref="A4:A5"/>
    <mergeCell ref="Q4:Q5"/>
    <mergeCell ref="B4:B5"/>
    <mergeCell ref="C4:C5"/>
    <mergeCell ref="E4:E5"/>
    <mergeCell ref="G4:G5"/>
    <mergeCell ref="J4:J5"/>
    <mergeCell ref="K4:K5"/>
    <mergeCell ref="F4:F5"/>
    <mergeCell ref="H4:H5"/>
    <mergeCell ref="N4:N5"/>
    <mergeCell ref="O4:O5"/>
    <mergeCell ref="L4:L5"/>
    <mergeCell ref="M4:M5"/>
    <mergeCell ref="D4:D5"/>
    <mergeCell ref="I4:I5"/>
    <mergeCell ref="S19:V19"/>
    <mergeCell ref="P4:P5"/>
    <mergeCell ref="I13:P14"/>
    <mergeCell ref="I15:P15"/>
    <mergeCell ref="I16:P16"/>
    <mergeCell ref="I17:P17"/>
    <mergeCell ref="I18:P18"/>
    <mergeCell ref="I19:P19"/>
    <mergeCell ref="BN5:BN6"/>
    <mergeCell ref="BO5:BO6"/>
    <mergeCell ref="V5:V6"/>
    <mergeCell ref="S20:V20"/>
    <mergeCell ref="S21:V21"/>
    <mergeCell ref="S17:V17"/>
    <mergeCell ref="S13:V14"/>
    <mergeCell ref="S18:V18"/>
    <mergeCell ref="S15:V15"/>
    <mergeCell ref="S16:V16"/>
  </mergeCells>
  <phoneticPr fontId="0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7"/>
  <sheetViews>
    <sheetView workbookViewId="0">
      <selection activeCell="L5" sqref="L5"/>
    </sheetView>
  </sheetViews>
  <sheetFormatPr defaultRowHeight="15"/>
  <cols>
    <col min="1" max="1" width="18.140625" customWidth="1"/>
    <col min="2" max="10" width="10" customWidth="1"/>
    <col min="11" max="12" width="9.7109375" customWidth="1"/>
  </cols>
  <sheetData>
    <row r="1" spans="1:12" ht="15.75" thickBot="1">
      <c r="A1" s="133" t="s">
        <v>282</v>
      </c>
      <c r="B1" s="161" t="s">
        <v>268</v>
      </c>
      <c r="C1" s="162" t="s">
        <v>269</v>
      </c>
      <c r="D1" s="162" t="s">
        <v>270</v>
      </c>
      <c r="E1" s="162" t="s">
        <v>271</v>
      </c>
      <c r="F1" s="162" t="s">
        <v>274</v>
      </c>
      <c r="G1" s="162" t="s">
        <v>221</v>
      </c>
      <c r="H1" s="162" t="s">
        <v>281</v>
      </c>
      <c r="I1" s="162" t="s">
        <v>275</v>
      </c>
      <c r="J1" s="163" t="s">
        <v>193</v>
      </c>
      <c r="K1" s="165" t="s">
        <v>280</v>
      </c>
      <c r="L1" s="164" t="s">
        <v>9</v>
      </c>
    </row>
    <row r="2" spans="1:12">
      <c r="A2" s="158" t="s">
        <v>272</v>
      </c>
      <c r="B2" s="120">
        <v>5</v>
      </c>
      <c r="C2" s="121">
        <v>1</v>
      </c>
      <c r="D2" s="121">
        <v>5</v>
      </c>
      <c r="E2" s="121">
        <v>1</v>
      </c>
      <c r="F2" s="121">
        <v>2</v>
      </c>
      <c r="G2" s="121">
        <v>3</v>
      </c>
      <c r="H2" s="121">
        <v>5</v>
      </c>
      <c r="I2" s="121">
        <v>5</v>
      </c>
      <c r="J2" s="126">
        <v>7</v>
      </c>
      <c r="K2" s="119">
        <f>SUM(B2:J2)</f>
        <v>34</v>
      </c>
      <c r="L2" s="167">
        <v>4</v>
      </c>
    </row>
    <row r="3" spans="1:12">
      <c r="A3" s="159" t="s">
        <v>273</v>
      </c>
      <c r="B3" s="115">
        <v>1</v>
      </c>
      <c r="C3" s="53">
        <v>5</v>
      </c>
      <c r="D3" s="53">
        <v>3</v>
      </c>
      <c r="E3" s="53">
        <v>3</v>
      </c>
      <c r="F3" s="53">
        <v>4</v>
      </c>
      <c r="G3" s="53">
        <v>3</v>
      </c>
      <c r="H3" s="53">
        <v>4</v>
      </c>
      <c r="I3" s="53">
        <v>4</v>
      </c>
      <c r="J3" s="127">
        <v>2</v>
      </c>
      <c r="K3" s="119">
        <f t="shared" ref="K3:K7" si="0">SUM(B3:J3)</f>
        <v>29</v>
      </c>
      <c r="L3" s="168">
        <v>5</v>
      </c>
    </row>
    <row r="4" spans="1:12">
      <c r="A4" s="159" t="s">
        <v>276</v>
      </c>
      <c r="B4" s="115">
        <v>2</v>
      </c>
      <c r="C4" s="53">
        <v>3</v>
      </c>
      <c r="D4" s="53">
        <v>4</v>
      </c>
      <c r="E4" s="53">
        <v>4.5</v>
      </c>
      <c r="F4" s="173">
        <v>7</v>
      </c>
      <c r="G4" s="53">
        <v>1</v>
      </c>
      <c r="H4" s="53">
        <v>3</v>
      </c>
      <c r="I4" s="173">
        <v>7</v>
      </c>
      <c r="J4" s="127">
        <v>3</v>
      </c>
      <c r="K4" s="119">
        <f t="shared" si="0"/>
        <v>34.5</v>
      </c>
      <c r="L4" s="168">
        <v>2</v>
      </c>
    </row>
    <row r="5" spans="1:12">
      <c r="A5" s="159" t="s">
        <v>277</v>
      </c>
      <c r="B5" s="115">
        <v>3</v>
      </c>
      <c r="C5" s="53">
        <v>4</v>
      </c>
      <c r="D5" s="53">
        <v>2</v>
      </c>
      <c r="E5" s="53">
        <v>4.5</v>
      </c>
      <c r="F5" s="53">
        <v>3</v>
      </c>
      <c r="G5" s="53">
        <v>3</v>
      </c>
      <c r="H5" s="173">
        <v>7</v>
      </c>
      <c r="I5" s="53">
        <v>3</v>
      </c>
      <c r="J5" s="127">
        <v>5</v>
      </c>
      <c r="K5" s="119">
        <f t="shared" si="0"/>
        <v>34.5</v>
      </c>
      <c r="L5" s="168">
        <v>3</v>
      </c>
    </row>
    <row r="6" spans="1:12">
      <c r="A6" s="159" t="s">
        <v>278</v>
      </c>
      <c r="B6" s="115">
        <v>4</v>
      </c>
      <c r="C6" s="53">
        <v>2</v>
      </c>
      <c r="D6" s="53">
        <v>1</v>
      </c>
      <c r="E6" s="53">
        <v>2</v>
      </c>
      <c r="F6" s="53">
        <v>1</v>
      </c>
      <c r="G6" s="173">
        <v>6</v>
      </c>
      <c r="H6" s="53">
        <v>1</v>
      </c>
      <c r="I6" s="53">
        <v>1.5</v>
      </c>
      <c r="J6" s="127">
        <v>1</v>
      </c>
      <c r="K6" s="119">
        <f t="shared" si="0"/>
        <v>19.5</v>
      </c>
      <c r="L6" s="168">
        <v>6</v>
      </c>
    </row>
    <row r="7" spans="1:12" ht="15.75" thickBot="1">
      <c r="A7" s="160" t="s">
        <v>279</v>
      </c>
      <c r="B7" s="170">
        <v>7</v>
      </c>
      <c r="C7" s="171">
        <v>7</v>
      </c>
      <c r="D7" s="171">
        <v>7</v>
      </c>
      <c r="E7" s="171">
        <v>7</v>
      </c>
      <c r="F7" s="152">
        <v>5</v>
      </c>
      <c r="G7" s="171">
        <v>6</v>
      </c>
      <c r="H7" s="152">
        <v>2</v>
      </c>
      <c r="I7" s="152">
        <v>1.5</v>
      </c>
      <c r="J7" s="172">
        <v>10</v>
      </c>
      <c r="K7" s="166">
        <f t="shared" si="0"/>
        <v>52.5</v>
      </c>
      <c r="L7" s="169">
        <v>1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16"/>
  <sheetViews>
    <sheetView tabSelected="1" workbookViewId="0">
      <selection sqref="A1:L1"/>
    </sheetView>
  </sheetViews>
  <sheetFormatPr defaultRowHeight="15"/>
  <cols>
    <col min="1" max="1" width="3.140625" customWidth="1"/>
    <col min="11" max="11" width="11.85546875" bestFit="1" customWidth="1"/>
  </cols>
  <sheetData>
    <row r="1" spans="1:12" ht="42">
      <c r="A1" s="366" t="s">
        <v>287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  <c r="L1" s="368"/>
    </row>
    <row r="2" spans="1:12">
      <c r="A2" s="189"/>
      <c r="B2" s="53"/>
      <c r="C2" s="53" t="s">
        <v>288</v>
      </c>
      <c r="D2" s="53" t="s">
        <v>289</v>
      </c>
      <c r="E2" s="53" t="s">
        <v>290</v>
      </c>
      <c r="F2" s="53" t="s">
        <v>291</v>
      </c>
      <c r="G2" s="53" t="s">
        <v>292</v>
      </c>
      <c r="H2" s="53" t="s">
        <v>293</v>
      </c>
      <c r="I2" s="53" t="s">
        <v>294</v>
      </c>
      <c r="J2" s="53" t="s">
        <v>295</v>
      </c>
      <c r="K2" s="231" t="s">
        <v>215</v>
      </c>
      <c r="L2" s="191" t="s">
        <v>213</v>
      </c>
    </row>
    <row r="3" spans="1:12">
      <c r="A3" s="189">
        <v>1</v>
      </c>
      <c r="B3" s="53" t="s">
        <v>288</v>
      </c>
      <c r="C3" s="187" t="s">
        <v>217</v>
      </c>
      <c r="D3" s="187">
        <v>0</v>
      </c>
      <c r="E3" s="187">
        <v>0</v>
      </c>
      <c r="F3" s="187">
        <v>0</v>
      </c>
      <c r="G3" s="187">
        <v>0</v>
      </c>
      <c r="H3" s="187">
        <v>1</v>
      </c>
      <c r="I3" s="187">
        <v>0</v>
      </c>
      <c r="J3" s="187">
        <v>0</v>
      </c>
      <c r="K3" s="53">
        <f t="shared" ref="K3:K10" si="0">SUM(C3:J3)</f>
        <v>1</v>
      </c>
      <c r="L3" s="232"/>
    </row>
    <row r="4" spans="1:12">
      <c r="A4" s="189">
        <v>2</v>
      </c>
      <c r="B4" s="53" t="s">
        <v>289</v>
      </c>
      <c r="C4" s="187">
        <v>1</v>
      </c>
      <c r="D4" s="187" t="s">
        <v>217</v>
      </c>
      <c r="E4" s="187">
        <v>0</v>
      </c>
      <c r="F4" s="187">
        <v>0</v>
      </c>
      <c r="G4" s="187">
        <v>0</v>
      </c>
      <c r="H4" s="187">
        <v>0.5</v>
      </c>
      <c r="I4" s="187">
        <v>1</v>
      </c>
      <c r="J4" s="187">
        <v>0</v>
      </c>
      <c r="K4" s="53">
        <f t="shared" si="0"/>
        <v>2.5</v>
      </c>
      <c r="L4" s="232"/>
    </row>
    <row r="5" spans="1:12">
      <c r="A5" s="189">
        <v>3</v>
      </c>
      <c r="B5" s="53" t="s">
        <v>290</v>
      </c>
      <c r="C5" s="187">
        <v>1</v>
      </c>
      <c r="D5" s="187">
        <v>1</v>
      </c>
      <c r="E5" s="187" t="s">
        <v>217</v>
      </c>
      <c r="F5" s="187">
        <v>1</v>
      </c>
      <c r="G5" s="187"/>
      <c r="H5" s="187">
        <v>1</v>
      </c>
      <c r="I5" s="187">
        <v>0</v>
      </c>
      <c r="J5" s="187">
        <v>0</v>
      </c>
      <c r="K5" s="53">
        <f>SUM(C5:J5)</f>
        <v>4</v>
      </c>
      <c r="L5" s="232"/>
    </row>
    <row r="6" spans="1:12">
      <c r="A6" s="189">
        <v>4</v>
      </c>
      <c r="B6" s="53" t="s">
        <v>291</v>
      </c>
      <c r="C6" s="187">
        <v>1</v>
      </c>
      <c r="D6" s="187">
        <v>1</v>
      </c>
      <c r="E6" s="187">
        <v>0</v>
      </c>
      <c r="F6" s="187" t="s">
        <v>217</v>
      </c>
      <c r="G6" s="187">
        <v>0</v>
      </c>
      <c r="H6" s="187">
        <v>0</v>
      </c>
      <c r="I6" s="187">
        <v>0</v>
      </c>
      <c r="J6" s="187"/>
      <c r="K6" s="53">
        <f t="shared" si="0"/>
        <v>2</v>
      </c>
      <c r="L6" s="232"/>
    </row>
    <row r="7" spans="1:12">
      <c r="A7" s="189">
        <v>5</v>
      </c>
      <c r="B7" s="53" t="s">
        <v>292</v>
      </c>
      <c r="C7" s="187">
        <v>1</v>
      </c>
      <c r="D7" s="187">
        <v>1</v>
      </c>
      <c r="E7" s="187"/>
      <c r="F7" s="187">
        <v>1</v>
      </c>
      <c r="G7" s="187" t="s">
        <v>217</v>
      </c>
      <c r="H7" s="187">
        <v>0</v>
      </c>
      <c r="I7" s="187">
        <v>0</v>
      </c>
      <c r="J7" s="187">
        <v>1</v>
      </c>
      <c r="K7" s="53">
        <f t="shared" si="0"/>
        <v>4</v>
      </c>
      <c r="L7" s="232"/>
    </row>
    <row r="8" spans="1:12">
      <c r="A8" s="189">
        <v>6</v>
      </c>
      <c r="B8" s="53" t="s">
        <v>293</v>
      </c>
      <c r="C8" s="187">
        <v>0</v>
      </c>
      <c r="D8" s="187">
        <v>0.5</v>
      </c>
      <c r="E8" s="187">
        <v>0</v>
      </c>
      <c r="F8" s="187">
        <v>1</v>
      </c>
      <c r="G8" s="187">
        <v>1</v>
      </c>
      <c r="H8" s="187" t="s">
        <v>217</v>
      </c>
      <c r="I8" s="187">
        <v>0</v>
      </c>
      <c r="J8" s="187">
        <v>0.5</v>
      </c>
      <c r="K8" s="53">
        <f t="shared" si="0"/>
        <v>3</v>
      </c>
      <c r="L8" s="232"/>
    </row>
    <row r="9" spans="1:12">
      <c r="A9" s="189">
        <v>7</v>
      </c>
      <c r="B9" s="53" t="s">
        <v>294</v>
      </c>
      <c r="C9" s="187">
        <v>1</v>
      </c>
      <c r="D9" s="187">
        <v>0</v>
      </c>
      <c r="E9" s="187">
        <v>1</v>
      </c>
      <c r="F9" s="187">
        <v>1</v>
      </c>
      <c r="G9" s="187">
        <v>1</v>
      </c>
      <c r="H9" s="187">
        <v>1</v>
      </c>
      <c r="I9" s="187" t="s">
        <v>217</v>
      </c>
      <c r="J9" s="187">
        <v>1</v>
      </c>
      <c r="K9" s="53">
        <f t="shared" si="0"/>
        <v>6</v>
      </c>
      <c r="L9" s="232"/>
    </row>
    <row r="10" spans="1:12" ht="15.75" thickBot="1">
      <c r="A10" s="199">
        <v>8</v>
      </c>
      <c r="B10" s="200" t="s">
        <v>295</v>
      </c>
      <c r="C10" s="188">
        <v>1</v>
      </c>
      <c r="D10" s="188">
        <v>1</v>
      </c>
      <c r="E10" s="188">
        <v>1</v>
      </c>
      <c r="F10" s="188"/>
      <c r="G10" s="188">
        <v>0</v>
      </c>
      <c r="H10" s="188">
        <v>0.5</v>
      </c>
      <c r="I10" s="188">
        <v>0</v>
      </c>
      <c r="J10" s="188" t="s">
        <v>217</v>
      </c>
      <c r="K10" s="200">
        <f t="shared" si="0"/>
        <v>3.5</v>
      </c>
      <c r="L10" s="233"/>
    </row>
    <row r="13" spans="1:12">
      <c r="B13" s="76"/>
      <c r="C13" s="76"/>
      <c r="E13" s="76"/>
      <c r="F13" s="76"/>
      <c r="H13" s="76"/>
      <c r="I13" s="76"/>
    </row>
    <row r="14" spans="1:12">
      <c r="B14" s="76"/>
      <c r="C14" s="76"/>
      <c r="E14" s="76"/>
      <c r="F14" s="76"/>
      <c r="H14" s="76"/>
      <c r="I14" s="76"/>
    </row>
    <row r="15" spans="1:12">
      <c r="B15" s="76"/>
      <c r="C15" s="76"/>
      <c r="E15" s="76"/>
      <c r="F15" s="76"/>
      <c r="H15" s="76"/>
      <c r="I15" s="76"/>
    </row>
    <row r="16" spans="1:12">
      <c r="B16" s="76"/>
      <c r="C16" s="76"/>
      <c r="E16" s="76"/>
      <c r="F16" s="76"/>
      <c r="H16" s="76"/>
      <c r="I16" s="76"/>
    </row>
  </sheetData>
  <mergeCells count="1">
    <mergeCell ref="A1:L1"/>
  </mergeCell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A9" sqref="A9"/>
    </sheetView>
  </sheetViews>
  <sheetFormatPr defaultRowHeight="15"/>
  <cols>
    <col min="1" max="4" width="23" customWidth="1"/>
  </cols>
  <sheetData>
    <row r="1" spans="1:5" ht="42">
      <c r="A1" s="369" t="s">
        <v>296</v>
      </c>
      <c r="B1" s="369"/>
      <c r="C1" s="369"/>
      <c r="D1" s="369"/>
      <c r="E1" s="196"/>
    </row>
    <row r="2" spans="1:5">
      <c r="A2" s="197" t="s">
        <v>297</v>
      </c>
      <c r="B2" s="197" t="s">
        <v>298</v>
      </c>
      <c r="C2" s="197" t="s">
        <v>299</v>
      </c>
      <c r="D2" s="197" t="s">
        <v>300</v>
      </c>
      <c r="E2" s="196"/>
    </row>
    <row r="3" spans="1:5" ht="15.75">
      <c r="A3" s="198" t="s">
        <v>105</v>
      </c>
      <c r="B3" s="198" t="s">
        <v>90</v>
      </c>
      <c r="C3" s="198" t="s">
        <v>235</v>
      </c>
      <c r="D3" s="198" t="s">
        <v>239</v>
      </c>
      <c r="E3" s="196"/>
    </row>
    <row r="4" spans="1:5" ht="15.75">
      <c r="A4" s="198" t="s">
        <v>267</v>
      </c>
      <c r="B4" s="198" t="s">
        <v>79</v>
      </c>
      <c r="C4" s="198" t="s">
        <v>236</v>
      </c>
      <c r="D4" s="198" t="s">
        <v>255</v>
      </c>
      <c r="E4" s="196"/>
    </row>
    <row r="5" spans="1:5" ht="15.75">
      <c r="A5" s="198" t="s">
        <v>228</v>
      </c>
      <c r="B5" s="198" t="s">
        <v>266</v>
      </c>
      <c r="C5" s="198" t="s">
        <v>234</v>
      </c>
      <c r="D5" s="198" t="s">
        <v>243</v>
      </c>
      <c r="E5" s="196"/>
    </row>
    <row r="6" spans="1:5" ht="15.75">
      <c r="A6" s="198" t="s">
        <v>225</v>
      </c>
      <c r="B6" s="198" t="s">
        <v>247</v>
      </c>
      <c r="C6" s="198" t="s">
        <v>259</v>
      </c>
      <c r="D6" s="198" t="s">
        <v>265</v>
      </c>
      <c r="E6" s="196"/>
    </row>
    <row r="7" spans="1:5" ht="15.75">
      <c r="A7" s="198" t="s">
        <v>226</v>
      </c>
      <c r="B7" s="198" t="s">
        <v>230</v>
      </c>
      <c r="C7" s="198" t="s">
        <v>238</v>
      </c>
      <c r="D7" s="198" t="s">
        <v>240</v>
      </c>
      <c r="E7" s="196"/>
    </row>
    <row r="8" spans="1:5" ht="15.75">
      <c r="A8" s="198" t="s">
        <v>227</v>
      </c>
      <c r="B8" s="198" t="s">
        <v>231</v>
      </c>
      <c r="C8" s="198" t="s">
        <v>246</v>
      </c>
      <c r="D8" s="198" t="s">
        <v>251</v>
      </c>
      <c r="E8" s="196"/>
    </row>
    <row r="9" spans="1:5" ht="15.75">
      <c r="A9" s="196"/>
      <c r="B9" s="198" t="s">
        <v>233</v>
      </c>
      <c r="C9" s="198" t="s">
        <v>232</v>
      </c>
      <c r="D9" s="198" t="s">
        <v>254</v>
      </c>
      <c r="E9" s="196"/>
    </row>
    <row r="10" spans="1:5" ht="15.75">
      <c r="A10" s="196"/>
      <c r="B10" s="198" t="s">
        <v>237</v>
      </c>
      <c r="C10" s="198" t="s">
        <v>256</v>
      </c>
      <c r="D10" s="198" t="s">
        <v>264</v>
      </c>
      <c r="E10" s="196"/>
    </row>
    <row r="11" spans="1:5" ht="15.75">
      <c r="A11" s="196"/>
      <c r="B11" s="198" t="s">
        <v>250</v>
      </c>
      <c r="C11" s="196"/>
      <c r="D11" s="196"/>
      <c r="E11" s="196"/>
    </row>
    <row r="12" spans="1:5" ht="15.75">
      <c r="A12" s="196"/>
      <c r="B12" s="198" t="s">
        <v>229</v>
      </c>
      <c r="C12" s="196"/>
      <c r="D12" s="196"/>
      <c r="E12" s="196"/>
    </row>
    <row r="13" spans="1:5">
      <c r="A13" s="196"/>
      <c r="B13" s="196"/>
      <c r="C13" s="196"/>
      <c r="D13" s="196"/>
      <c r="E13" s="196"/>
    </row>
  </sheetData>
  <mergeCells count="1">
    <mergeCell ref="A1:D1"/>
  </mergeCell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55"/>
  <sheetViews>
    <sheetView zoomScaleNormal="100" workbookViewId="0">
      <selection activeCell="E8" sqref="E8"/>
    </sheetView>
  </sheetViews>
  <sheetFormatPr defaultRowHeight="15"/>
  <cols>
    <col min="1" max="1" width="24.140625" customWidth="1"/>
    <col min="3" max="3" width="24.140625" customWidth="1"/>
    <col min="5" max="5" width="24.140625" customWidth="1"/>
    <col min="7" max="7" width="24.140625" customWidth="1"/>
  </cols>
  <sheetData>
    <row r="1" spans="1:7">
      <c r="A1">
        <v>30</v>
      </c>
      <c r="C1">
        <v>16</v>
      </c>
      <c r="E1">
        <v>2</v>
      </c>
      <c r="G1">
        <v>8</v>
      </c>
    </row>
    <row r="2" spans="1:7" ht="15.75">
      <c r="A2" s="153" t="s">
        <v>243</v>
      </c>
      <c r="C2" s="153" t="s">
        <v>250</v>
      </c>
      <c r="E2" s="153" t="s">
        <v>233</v>
      </c>
      <c r="G2" s="153" t="s">
        <v>71</v>
      </c>
    </row>
    <row r="3" spans="1:7" ht="15.75">
      <c r="A3" s="153" t="s">
        <v>240</v>
      </c>
      <c r="C3" s="153" t="s">
        <v>231</v>
      </c>
      <c r="E3" s="153" t="s">
        <v>267</v>
      </c>
      <c r="G3" s="153" t="s">
        <v>86</v>
      </c>
    </row>
    <row r="4" spans="1:7" ht="15.75">
      <c r="A4" s="153" t="s">
        <v>255</v>
      </c>
      <c r="C4" s="153" t="s">
        <v>229</v>
      </c>
      <c r="E4" s="153" t="s">
        <v>227</v>
      </c>
      <c r="G4" s="153" t="s">
        <v>82</v>
      </c>
    </row>
    <row r="5" spans="1:7" ht="15.75">
      <c r="A5" s="153" t="s">
        <v>237</v>
      </c>
      <c r="C5" s="153" t="s">
        <v>239</v>
      </c>
      <c r="E5" s="153" t="s">
        <v>230</v>
      </c>
    </row>
    <row r="6" spans="1:7" ht="15.75">
      <c r="A6" s="153" t="s">
        <v>242</v>
      </c>
    </row>
    <row r="7" spans="1:7">
      <c r="C7">
        <v>17</v>
      </c>
      <c r="E7">
        <v>1</v>
      </c>
    </row>
    <row r="8" spans="1:7" ht="15.75">
      <c r="A8">
        <v>14</v>
      </c>
      <c r="C8" s="153" t="s">
        <v>256</v>
      </c>
      <c r="E8" s="153" t="s">
        <v>266</v>
      </c>
    </row>
    <row r="9" spans="1:7" ht="15.75">
      <c r="A9" s="153" t="s">
        <v>251</v>
      </c>
      <c r="C9" s="153" t="s">
        <v>252</v>
      </c>
      <c r="E9" s="153" t="s">
        <v>90</v>
      </c>
    </row>
    <row r="10" spans="1:7" ht="15.75">
      <c r="A10" s="153" t="s">
        <v>254</v>
      </c>
      <c r="C10" s="154" t="s">
        <v>257</v>
      </c>
      <c r="E10" s="153" t="s">
        <v>79</v>
      </c>
    </row>
    <row r="11" spans="1:7" ht="15.75">
      <c r="A11" s="153" t="s">
        <v>264</v>
      </c>
      <c r="E11" s="153" t="s">
        <v>110</v>
      </c>
    </row>
    <row r="12" spans="1:7" ht="15.75">
      <c r="A12" s="153" t="s">
        <v>265</v>
      </c>
      <c r="C12">
        <v>3</v>
      </c>
      <c r="E12" s="153" t="s">
        <v>105</v>
      </c>
    </row>
    <row r="13" spans="1:7" ht="15.75">
      <c r="C13" s="153" t="s">
        <v>241</v>
      </c>
    </row>
    <row r="14" spans="1:7" ht="15.75">
      <c r="A14">
        <v>15</v>
      </c>
      <c r="C14" s="153" t="s">
        <v>236</v>
      </c>
      <c r="E14">
        <v>4</v>
      </c>
    </row>
    <row r="15" spans="1:7" ht="15.75">
      <c r="A15" s="153" t="s">
        <v>244</v>
      </c>
      <c r="C15" s="153" t="s">
        <v>247</v>
      </c>
      <c r="E15" s="153" t="s">
        <v>228</v>
      </c>
    </row>
    <row r="16" spans="1:7" ht="15.75">
      <c r="A16" s="153" t="s">
        <v>235</v>
      </c>
      <c r="C16" s="153" t="s">
        <v>246</v>
      </c>
      <c r="E16" s="153" t="s">
        <v>234</v>
      </c>
    </row>
    <row r="17" spans="1:5" ht="15.75">
      <c r="A17" s="153" t="s">
        <v>259</v>
      </c>
      <c r="E17" s="153" t="s">
        <v>232</v>
      </c>
    </row>
    <row r="18" spans="1:5" ht="15.75">
      <c r="A18" s="153" t="s">
        <v>238</v>
      </c>
      <c r="E18" s="153" t="s">
        <v>225</v>
      </c>
    </row>
    <row r="28" spans="1:5" ht="15.75">
      <c r="A28" s="156"/>
    </row>
    <row r="29" spans="1:5" ht="15.75">
      <c r="A29" s="156"/>
    </row>
    <row r="30" spans="1:5">
      <c r="A30" s="155"/>
    </row>
    <row r="31" spans="1:5" ht="15.75">
      <c r="A31" s="157"/>
    </row>
    <row r="32" spans="1:5" ht="15.75">
      <c r="A32" s="156"/>
    </row>
    <row r="33" spans="1:1" ht="15.75">
      <c r="A33" s="156"/>
    </row>
    <row r="34" spans="1:1" ht="15.75">
      <c r="A34" s="156"/>
    </row>
    <row r="35" spans="1:1" ht="15.75">
      <c r="A35" s="156"/>
    </row>
    <row r="36" spans="1:1">
      <c r="A36" s="155"/>
    </row>
    <row r="37" spans="1:1">
      <c r="A37" s="155"/>
    </row>
    <row r="38" spans="1:1" ht="15.75">
      <c r="A38" s="156"/>
    </row>
    <row r="39" spans="1:1" ht="15.75">
      <c r="A39" s="156"/>
    </row>
    <row r="40" spans="1:1" ht="15.75">
      <c r="A40" s="156"/>
    </row>
    <row r="41" spans="1:1" ht="15.75">
      <c r="A41" s="156"/>
    </row>
    <row r="42" spans="1:1" ht="15.75">
      <c r="A42" s="156"/>
    </row>
    <row r="43" spans="1:1">
      <c r="A43" s="155"/>
    </row>
    <row r="44" spans="1:1">
      <c r="A44" s="155"/>
    </row>
    <row r="45" spans="1:1" ht="15.75">
      <c r="A45" s="156"/>
    </row>
    <row r="46" spans="1:1" ht="15.75">
      <c r="A46" s="156"/>
    </row>
    <row r="47" spans="1:1" ht="15.75">
      <c r="A47" s="156"/>
    </row>
    <row r="48" spans="1:1" ht="15.75">
      <c r="A48" s="156"/>
    </row>
    <row r="49" spans="1:1">
      <c r="A49" s="155"/>
    </row>
    <row r="50" spans="1:1">
      <c r="A50" s="155"/>
    </row>
    <row r="51" spans="1:1">
      <c r="A51" s="155"/>
    </row>
    <row r="52" spans="1:1">
      <c r="A52" s="155"/>
    </row>
    <row r="53" spans="1:1">
      <c r="A53" s="155"/>
    </row>
    <row r="54" spans="1:1">
      <c r="A54" s="155"/>
    </row>
    <row r="55" spans="1:1">
      <c r="A55" s="155"/>
    </row>
  </sheetData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O40"/>
  <sheetViews>
    <sheetView topLeftCell="B20" workbookViewId="0">
      <selection activeCell="K39" sqref="K39"/>
    </sheetView>
  </sheetViews>
  <sheetFormatPr defaultRowHeight="15"/>
  <cols>
    <col min="1" max="1" width="4.85546875" bestFit="1" customWidth="1"/>
    <col min="2" max="2" width="5.140625" bestFit="1" customWidth="1"/>
    <col min="3" max="3" width="21" bestFit="1" customWidth="1"/>
    <col min="4" max="4" width="0" hidden="1" customWidth="1"/>
    <col min="10" max="11" width="8.7109375" style="66" customWidth="1"/>
    <col min="12" max="12" width="7.42578125" style="66" customWidth="1"/>
    <col min="13" max="13" width="6.140625" style="66" customWidth="1"/>
    <col min="14" max="14" width="10.42578125" style="66" bestFit="1" customWidth="1"/>
  </cols>
  <sheetData>
    <row r="1" spans="1:15" ht="21">
      <c r="A1" s="370" t="s">
        <v>192</v>
      </c>
      <c r="B1" s="371"/>
      <c r="C1" s="371"/>
      <c r="D1" s="371"/>
      <c r="E1" s="371"/>
      <c r="F1" s="371"/>
      <c r="G1" s="371"/>
      <c r="H1" s="371"/>
      <c r="I1" s="372"/>
      <c r="J1" s="373" t="s">
        <v>113</v>
      </c>
      <c r="K1" s="374"/>
      <c r="L1" s="374"/>
      <c r="M1" s="374"/>
      <c r="N1" s="374"/>
      <c r="O1" s="375"/>
    </row>
    <row r="2" spans="1:15" ht="15.75">
      <c r="A2" s="54" t="s">
        <v>95</v>
      </c>
      <c r="B2" s="47" t="s">
        <v>96</v>
      </c>
      <c r="C2" s="48" t="s">
        <v>97</v>
      </c>
      <c r="D2" s="49" t="s">
        <v>98</v>
      </c>
      <c r="E2" s="49" t="s">
        <v>99</v>
      </c>
      <c r="F2" s="49" t="s">
        <v>100</v>
      </c>
      <c r="G2" s="49" t="s">
        <v>117</v>
      </c>
      <c r="H2" s="49" t="s">
        <v>117</v>
      </c>
      <c r="I2" s="55" t="s">
        <v>118</v>
      </c>
      <c r="J2" s="64" t="s">
        <v>103</v>
      </c>
      <c r="K2" s="65" t="s">
        <v>109</v>
      </c>
      <c r="L2" s="65" t="s">
        <v>102</v>
      </c>
      <c r="M2" s="65" t="s">
        <v>104</v>
      </c>
      <c r="N2" s="65" t="s">
        <v>107</v>
      </c>
      <c r="O2" s="63" t="s">
        <v>106</v>
      </c>
    </row>
    <row r="3" spans="1:15" ht="15.75">
      <c r="A3" s="56">
        <v>1</v>
      </c>
      <c r="B3" s="50">
        <v>4</v>
      </c>
      <c r="C3" s="51" t="s">
        <v>65</v>
      </c>
      <c r="D3" s="52" t="s">
        <v>101</v>
      </c>
      <c r="E3" s="52" t="s">
        <v>103</v>
      </c>
      <c r="F3" s="74">
        <v>7</v>
      </c>
      <c r="G3" s="52" t="s">
        <v>119</v>
      </c>
      <c r="H3" s="52" t="s">
        <v>120</v>
      </c>
      <c r="I3" s="57" t="s">
        <v>121</v>
      </c>
      <c r="J3" s="68">
        <f>IF(E3="SlivaR",F3,"-")</f>
        <v>7</v>
      </c>
      <c r="K3" s="69" t="str">
        <f>IF(E3="SlivaM",F3,"-")</f>
        <v>-</v>
      </c>
      <c r="L3" s="69" t="str">
        <f>IF(E3="Mikeš",F3,"-")</f>
        <v>-</v>
      </c>
      <c r="M3" s="69" t="str">
        <f>IF(E3="Říha",F3,"-")</f>
        <v>-</v>
      </c>
      <c r="N3" s="69" t="str">
        <f>IF(E3="Valterová",F3,"-")</f>
        <v>-</v>
      </c>
      <c r="O3" s="70" t="str">
        <f>IF(E3="Vlasák",F3,"-")</f>
        <v>-</v>
      </c>
    </row>
    <row r="4" spans="1:15" ht="15.75">
      <c r="A4" s="56">
        <v>2</v>
      </c>
      <c r="B4" s="50">
        <v>6</v>
      </c>
      <c r="C4" s="51" t="s">
        <v>67</v>
      </c>
      <c r="D4" s="52" t="s">
        <v>101</v>
      </c>
      <c r="E4" s="52" t="s">
        <v>106</v>
      </c>
      <c r="F4" s="72">
        <v>6.5</v>
      </c>
      <c r="G4" s="52" t="s">
        <v>122</v>
      </c>
      <c r="H4" s="52" t="s">
        <v>123</v>
      </c>
      <c r="I4" s="57" t="s">
        <v>124</v>
      </c>
      <c r="J4" s="68" t="str">
        <f t="shared" ref="J4:J37" si="0">IF(E4="SlivaR",F4,"-")</f>
        <v>-</v>
      </c>
      <c r="K4" s="69" t="str">
        <f t="shared" ref="K4:K37" si="1">IF(E4="SlivaM",F4,"-")</f>
        <v>-</v>
      </c>
      <c r="L4" s="69" t="str">
        <f t="shared" ref="L4:L37" si="2">IF(E4="Mikeš",F4,"-")</f>
        <v>-</v>
      </c>
      <c r="M4" s="69" t="str">
        <f t="shared" ref="M4:M37" si="3">IF(E4="Říha",F4,"-")</f>
        <v>-</v>
      </c>
      <c r="N4" s="69" t="str">
        <f t="shared" ref="N4:N37" si="4">IF(E4="Valterová",F4,"-")</f>
        <v>-</v>
      </c>
      <c r="O4" s="70">
        <f t="shared" ref="O4:O37" si="5">IF(E4="Vlasák",F4,"-")</f>
        <v>6.5</v>
      </c>
    </row>
    <row r="5" spans="1:15" ht="15.75">
      <c r="A5" s="56">
        <v>3</v>
      </c>
      <c r="B5" s="50">
        <v>9</v>
      </c>
      <c r="C5" s="51" t="s">
        <v>111</v>
      </c>
      <c r="D5" s="52" t="s">
        <v>101</v>
      </c>
      <c r="E5" s="52" t="s">
        <v>102</v>
      </c>
      <c r="F5" s="72">
        <v>6.5</v>
      </c>
      <c r="G5" s="52" t="s">
        <v>125</v>
      </c>
      <c r="H5" s="52" t="s">
        <v>120</v>
      </c>
      <c r="I5" s="57" t="s">
        <v>126</v>
      </c>
      <c r="J5" s="68" t="str">
        <f t="shared" si="0"/>
        <v>-</v>
      </c>
      <c r="K5" s="69" t="str">
        <f t="shared" si="1"/>
        <v>-</v>
      </c>
      <c r="L5" s="69">
        <f t="shared" si="2"/>
        <v>6.5</v>
      </c>
      <c r="M5" s="69" t="str">
        <f t="shared" si="3"/>
        <v>-</v>
      </c>
      <c r="N5" s="69" t="str">
        <f t="shared" si="4"/>
        <v>-</v>
      </c>
      <c r="O5" s="70" t="str">
        <f t="shared" si="5"/>
        <v>-</v>
      </c>
    </row>
    <row r="6" spans="1:15" ht="15.75">
      <c r="A6" s="56">
        <v>4</v>
      </c>
      <c r="B6" s="50">
        <v>21</v>
      </c>
      <c r="C6" s="51" t="s">
        <v>76</v>
      </c>
      <c r="D6" s="52" t="s">
        <v>101</v>
      </c>
      <c r="E6" s="52" t="s">
        <v>107</v>
      </c>
      <c r="F6" s="72">
        <v>6.5</v>
      </c>
      <c r="G6" s="52" t="s">
        <v>125</v>
      </c>
      <c r="H6" s="52" t="s">
        <v>120</v>
      </c>
      <c r="I6" s="57" t="s">
        <v>127</v>
      </c>
      <c r="J6" s="68" t="str">
        <f t="shared" si="0"/>
        <v>-</v>
      </c>
      <c r="K6" s="69" t="str">
        <f t="shared" si="1"/>
        <v>-</v>
      </c>
      <c r="L6" s="69" t="str">
        <f t="shared" si="2"/>
        <v>-</v>
      </c>
      <c r="M6" s="69" t="str">
        <f t="shared" si="3"/>
        <v>-</v>
      </c>
      <c r="N6" s="69">
        <f t="shared" si="4"/>
        <v>6.5</v>
      </c>
      <c r="O6" s="70" t="str">
        <f t="shared" si="5"/>
        <v>-</v>
      </c>
    </row>
    <row r="7" spans="1:15" ht="15.75">
      <c r="A7" s="56">
        <v>5</v>
      </c>
      <c r="B7" s="50">
        <v>3</v>
      </c>
      <c r="C7" s="51" t="s">
        <v>64</v>
      </c>
      <c r="D7" s="52" t="s">
        <v>101</v>
      </c>
      <c r="E7" s="52" t="s">
        <v>109</v>
      </c>
      <c r="F7" s="74">
        <v>6</v>
      </c>
      <c r="G7" s="52" t="s">
        <v>119</v>
      </c>
      <c r="H7" s="52" t="s">
        <v>128</v>
      </c>
      <c r="I7" s="57" t="s">
        <v>129</v>
      </c>
      <c r="J7" s="68" t="str">
        <f t="shared" si="0"/>
        <v>-</v>
      </c>
      <c r="K7" s="69">
        <f t="shared" si="1"/>
        <v>6</v>
      </c>
      <c r="L7" s="69" t="str">
        <f t="shared" si="2"/>
        <v>-</v>
      </c>
      <c r="M7" s="69" t="str">
        <f t="shared" si="3"/>
        <v>-</v>
      </c>
      <c r="N7" s="69" t="str">
        <f t="shared" si="4"/>
        <v>-</v>
      </c>
      <c r="O7" s="70" t="str">
        <f t="shared" si="5"/>
        <v>-</v>
      </c>
    </row>
    <row r="8" spans="1:15" ht="15.75">
      <c r="A8" s="56">
        <v>6</v>
      </c>
      <c r="B8" s="50">
        <v>22</v>
      </c>
      <c r="C8" s="51" t="s">
        <v>108</v>
      </c>
      <c r="D8" s="52" t="s">
        <v>101</v>
      </c>
      <c r="E8" s="52" t="s">
        <v>109</v>
      </c>
      <c r="F8" s="74">
        <v>6</v>
      </c>
      <c r="G8" s="52" t="s">
        <v>130</v>
      </c>
      <c r="H8" s="52" t="s">
        <v>131</v>
      </c>
      <c r="I8" s="57" t="s">
        <v>132</v>
      </c>
      <c r="J8" s="68" t="str">
        <f t="shared" si="0"/>
        <v>-</v>
      </c>
      <c r="K8" s="69">
        <f t="shared" si="1"/>
        <v>6</v>
      </c>
      <c r="L8" s="69" t="str">
        <f t="shared" si="2"/>
        <v>-</v>
      </c>
      <c r="M8" s="69" t="str">
        <f t="shared" si="3"/>
        <v>-</v>
      </c>
      <c r="N8" s="69" t="str">
        <f t="shared" si="4"/>
        <v>-</v>
      </c>
      <c r="O8" s="70" t="str">
        <f t="shared" si="5"/>
        <v>-</v>
      </c>
    </row>
    <row r="9" spans="1:15" ht="15.75">
      <c r="A9" s="56">
        <v>7</v>
      </c>
      <c r="B9" s="50">
        <v>27</v>
      </c>
      <c r="C9" s="51" t="s">
        <v>70</v>
      </c>
      <c r="D9" s="52" t="s">
        <v>101</v>
      </c>
      <c r="E9" s="52" t="s">
        <v>106</v>
      </c>
      <c r="F9" s="74">
        <v>6</v>
      </c>
      <c r="G9" s="52" t="s">
        <v>133</v>
      </c>
      <c r="H9" s="52" t="s">
        <v>134</v>
      </c>
      <c r="I9" s="57" t="s">
        <v>135</v>
      </c>
      <c r="J9" s="68" t="str">
        <f t="shared" si="0"/>
        <v>-</v>
      </c>
      <c r="K9" s="69" t="str">
        <f t="shared" si="1"/>
        <v>-</v>
      </c>
      <c r="L9" s="69" t="str">
        <f t="shared" si="2"/>
        <v>-</v>
      </c>
      <c r="M9" s="69" t="str">
        <f t="shared" si="3"/>
        <v>-</v>
      </c>
      <c r="N9" s="69" t="str">
        <f t="shared" si="4"/>
        <v>-</v>
      </c>
      <c r="O9" s="70">
        <f t="shared" si="5"/>
        <v>6</v>
      </c>
    </row>
    <row r="10" spans="1:15" ht="15.75">
      <c r="A10" s="56">
        <v>8</v>
      </c>
      <c r="B10" s="50">
        <v>17</v>
      </c>
      <c r="C10" s="51" t="s">
        <v>75</v>
      </c>
      <c r="D10" s="52" t="s">
        <v>101</v>
      </c>
      <c r="E10" s="52" t="s">
        <v>107</v>
      </c>
      <c r="F10" s="72">
        <v>5.5</v>
      </c>
      <c r="G10" s="52" t="s">
        <v>136</v>
      </c>
      <c r="H10" s="52" t="s">
        <v>134</v>
      </c>
      <c r="I10" s="57" t="s">
        <v>137</v>
      </c>
      <c r="J10" s="68" t="str">
        <f t="shared" si="0"/>
        <v>-</v>
      </c>
      <c r="K10" s="69" t="str">
        <f t="shared" si="1"/>
        <v>-</v>
      </c>
      <c r="L10" s="69" t="str">
        <f t="shared" si="2"/>
        <v>-</v>
      </c>
      <c r="M10" s="69" t="str">
        <f t="shared" si="3"/>
        <v>-</v>
      </c>
      <c r="N10" s="69">
        <f t="shared" si="4"/>
        <v>5.5</v>
      </c>
      <c r="O10" s="70" t="str">
        <f t="shared" si="5"/>
        <v>-</v>
      </c>
    </row>
    <row r="11" spans="1:15" ht="15.75">
      <c r="A11" s="56">
        <v>9</v>
      </c>
      <c r="B11" s="50">
        <v>28</v>
      </c>
      <c r="C11" s="51" t="s">
        <v>69</v>
      </c>
      <c r="D11" s="52" t="s">
        <v>101</v>
      </c>
      <c r="E11" s="52" t="s">
        <v>102</v>
      </c>
      <c r="F11" s="72">
        <v>5.5</v>
      </c>
      <c r="G11" s="52" t="s">
        <v>138</v>
      </c>
      <c r="H11" s="52" t="s">
        <v>139</v>
      </c>
      <c r="I11" s="57" t="s">
        <v>140</v>
      </c>
      <c r="J11" s="68" t="str">
        <f t="shared" si="0"/>
        <v>-</v>
      </c>
      <c r="K11" s="69" t="str">
        <f t="shared" si="1"/>
        <v>-</v>
      </c>
      <c r="L11" s="69">
        <f t="shared" si="2"/>
        <v>5.5</v>
      </c>
      <c r="M11" s="69" t="str">
        <f t="shared" si="3"/>
        <v>-</v>
      </c>
      <c r="N11" s="69" t="str">
        <f t="shared" si="4"/>
        <v>-</v>
      </c>
      <c r="O11" s="70" t="str">
        <f t="shared" si="5"/>
        <v>-</v>
      </c>
    </row>
    <row r="12" spans="1:15" ht="15.75">
      <c r="A12" s="56">
        <v>10</v>
      </c>
      <c r="B12" s="50">
        <v>24</v>
      </c>
      <c r="C12" s="51" t="s">
        <v>90</v>
      </c>
      <c r="D12" s="52" t="s">
        <v>101</v>
      </c>
      <c r="E12" s="52" t="s">
        <v>104</v>
      </c>
      <c r="F12" s="74">
        <v>5</v>
      </c>
      <c r="G12" s="52" t="s">
        <v>141</v>
      </c>
      <c r="H12" s="52" t="s">
        <v>142</v>
      </c>
      <c r="I12" s="57" t="s">
        <v>143</v>
      </c>
      <c r="J12" s="68" t="str">
        <f t="shared" si="0"/>
        <v>-</v>
      </c>
      <c r="K12" s="69" t="str">
        <f t="shared" si="1"/>
        <v>-</v>
      </c>
      <c r="L12" s="69" t="str">
        <f t="shared" si="2"/>
        <v>-</v>
      </c>
      <c r="M12" s="69">
        <f t="shared" si="3"/>
        <v>5</v>
      </c>
      <c r="N12" s="69" t="str">
        <f t="shared" si="4"/>
        <v>-</v>
      </c>
      <c r="O12" s="70" t="str">
        <f t="shared" si="5"/>
        <v>-</v>
      </c>
    </row>
    <row r="13" spans="1:15" ht="15.75">
      <c r="A13" s="56">
        <v>11</v>
      </c>
      <c r="B13" s="50">
        <v>35</v>
      </c>
      <c r="C13" s="51" t="s">
        <v>85</v>
      </c>
      <c r="D13" s="52" t="s">
        <v>101</v>
      </c>
      <c r="E13" s="52" t="s">
        <v>103</v>
      </c>
      <c r="F13" s="74">
        <v>5</v>
      </c>
      <c r="G13" s="52" t="s">
        <v>141</v>
      </c>
      <c r="H13" s="52" t="s">
        <v>142</v>
      </c>
      <c r="I13" s="57" t="s">
        <v>144</v>
      </c>
      <c r="J13" s="68">
        <f t="shared" si="0"/>
        <v>5</v>
      </c>
      <c r="K13" s="69" t="str">
        <f t="shared" si="1"/>
        <v>-</v>
      </c>
      <c r="L13" s="69" t="str">
        <f t="shared" si="2"/>
        <v>-</v>
      </c>
      <c r="M13" s="69" t="str">
        <f t="shared" si="3"/>
        <v>-</v>
      </c>
      <c r="N13" s="69" t="str">
        <f t="shared" si="4"/>
        <v>-</v>
      </c>
      <c r="O13" s="70" t="str">
        <f t="shared" si="5"/>
        <v>-</v>
      </c>
    </row>
    <row r="14" spans="1:15" ht="15.75">
      <c r="A14" s="56">
        <v>12</v>
      </c>
      <c r="B14" s="50">
        <v>25</v>
      </c>
      <c r="C14" s="51" t="s">
        <v>82</v>
      </c>
      <c r="D14" s="52" t="s">
        <v>101</v>
      </c>
      <c r="E14" s="52" t="s">
        <v>109</v>
      </c>
      <c r="F14" s="74">
        <v>5</v>
      </c>
      <c r="G14" s="52" t="s">
        <v>136</v>
      </c>
      <c r="H14" s="52" t="s">
        <v>145</v>
      </c>
      <c r="I14" s="57" t="s">
        <v>146</v>
      </c>
      <c r="J14" s="68" t="str">
        <f t="shared" si="0"/>
        <v>-</v>
      </c>
      <c r="K14" s="69">
        <f t="shared" si="1"/>
        <v>5</v>
      </c>
      <c r="L14" s="69" t="str">
        <f t="shared" si="2"/>
        <v>-</v>
      </c>
      <c r="M14" s="69" t="str">
        <f t="shared" si="3"/>
        <v>-</v>
      </c>
      <c r="N14" s="69" t="str">
        <f t="shared" si="4"/>
        <v>-</v>
      </c>
      <c r="O14" s="70" t="str">
        <f t="shared" si="5"/>
        <v>-</v>
      </c>
    </row>
    <row r="15" spans="1:15" ht="15.75">
      <c r="A15" s="56">
        <v>13</v>
      </c>
      <c r="B15" s="50">
        <v>18</v>
      </c>
      <c r="C15" s="51" t="s">
        <v>84</v>
      </c>
      <c r="D15" s="52" t="s">
        <v>101</v>
      </c>
      <c r="E15" s="52" t="s">
        <v>103</v>
      </c>
      <c r="F15" s="74">
        <v>5</v>
      </c>
      <c r="G15" s="52" t="s">
        <v>147</v>
      </c>
      <c r="H15" s="52" t="s">
        <v>145</v>
      </c>
      <c r="I15" s="57" t="s">
        <v>148</v>
      </c>
      <c r="J15" s="68">
        <f t="shared" si="0"/>
        <v>5</v>
      </c>
      <c r="K15" s="69" t="str">
        <f t="shared" si="1"/>
        <v>-</v>
      </c>
      <c r="L15" s="69" t="str">
        <f t="shared" si="2"/>
        <v>-</v>
      </c>
      <c r="M15" s="69" t="str">
        <f t="shared" si="3"/>
        <v>-</v>
      </c>
      <c r="N15" s="69" t="str">
        <f t="shared" si="4"/>
        <v>-</v>
      </c>
      <c r="O15" s="70" t="str">
        <f t="shared" si="5"/>
        <v>-</v>
      </c>
    </row>
    <row r="16" spans="1:15" ht="15.75">
      <c r="A16" s="56">
        <v>14</v>
      </c>
      <c r="B16" s="50">
        <v>10</v>
      </c>
      <c r="C16" s="51" t="s">
        <v>71</v>
      </c>
      <c r="D16" s="52" t="s">
        <v>101</v>
      </c>
      <c r="E16" s="52" t="s">
        <v>106</v>
      </c>
      <c r="F16" s="74">
        <v>5</v>
      </c>
      <c r="G16" s="52" t="s">
        <v>133</v>
      </c>
      <c r="H16" s="52" t="s">
        <v>149</v>
      </c>
      <c r="I16" s="57" t="s">
        <v>150</v>
      </c>
      <c r="J16" s="68" t="str">
        <f t="shared" si="0"/>
        <v>-</v>
      </c>
      <c r="K16" s="69" t="str">
        <f t="shared" si="1"/>
        <v>-</v>
      </c>
      <c r="L16" s="69" t="str">
        <f t="shared" si="2"/>
        <v>-</v>
      </c>
      <c r="M16" s="69" t="str">
        <f t="shared" si="3"/>
        <v>-</v>
      </c>
      <c r="N16" s="69" t="str">
        <f t="shared" si="4"/>
        <v>-</v>
      </c>
      <c r="O16" s="70">
        <f t="shared" si="5"/>
        <v>5</v>
      </c>
    </row>
    <row r="17" spans="1:15" ht="15.75">
      <c r="A17" s="56">
        <v>15</v>
      </c>
      <c r="B17" s="50">
        <v>32</v>
      </c>
      <c r="C17" s="51" t="s">
        <v>77</v>
      </c>
      <c r="D17" s="52" t="s">
        <v>101</v>
      </c>
      <c r="E17" s="52" t="s">
        <v>107</v>
      </c>
      <c r="F17" s="74">
        <v>5</v>
      </c>
      <c r="G17" s="52" t="s">
        <v>151</v>
      </c>
      <c r="H17" s="52" t="s">
        <v>122</v>
      </c>
      <c r="I17" s="57" t="s">
        <v>152</v>
      </c>
      <c r="J17" s="68" t="str">
        <f t="shared" si="0"/>
        <v>-</v>
      </c>
      <c r="K17" s="69" t="str">
        <f t="shared" si="1"/>
        <v>-</v>
      </c>
      <c r="L17" s="69" t="str">
        <f t="shared" si="2"/>
        <v>-</v>
      </c>
      <c r="M17" s="69" t="str">
        <f t="shared" si="3"/>
        <v>-</v>
      </c>
      <c r="N17" s="69">
        <f t="shared" si="4"/>
        <v>5</v>
      </c>
      <c r="O17" s="70" t="str">
        <f t="shared" si="5"/>
        <v>-</v>
      </c>
    </row>
    <row r="18" spans="1:15" ht="15.75">
      <c r="A18" s="56">
        <v>16</v>
      </c>
      <c r="B18" s="50">
        <v>1</v>
      </c>
      <c r="C18" s="51" t="s">
        <v>105</v>
      </c>
      <c r="D18" s="52" t="s">
        <v>101</v>
      </c>
      <c r="E18" s="52" t="s">
        <v>104</v>
      </c>
      <c r="F18" s="72">
        <v>4.5</v>
      </c>
      <c r="G18" s="52" t="s">
        <v>153</v>
      </c>
      <c r="H18" s="52" t="s">
        <v>154</v>
      </c>
      <c r="I18" s="57" t="s">
        <v>155</v>
      </c>
      <c r="J18" s="68" t="str">
        <f t="shared" si="0"/>
        <v>-</v>
      </c>
      <c r="K18" s="69" t="str">
        <f t="shared" si="1"/>
        <v>-</v>
      </c>
      <c r="L18" s="69" t="str">
        <f t="shared" si="2"/>
        <v>-</v>
      </c>
      <c r="M18" s="69">
        <f t="shared" si="3"/>
        <v>4.5</v>
      </c>
      <c r="N18" s="69" t="str">
        <f t="shared" si="4"/>
        <v>-</v>
      </c>
      <c r="O18" s="70" t="str">
        <f t="shared" si="5"/>
        <v>-</v>
      </c>
    </row>
    <row r="19" spans="1:15" ht="15.75">
      <c r="A19" s="56">
        <v>17</v>
      </c>
      <c r="B19" s="50">
        <v>2</v>
      </c>
      <c r="C19" s="51" t="s">
        <v>66</v>
      </c>
      <c r="D19" s="52" t="s">
        <v>101</v>
      </c>
      <c r="E19" s="52" t="s">
        <v>102</v>
      </c>
      <c r="F19" s="72">
        <v>4.5</v>
      </c>
      <c r="G19" s="52" t="s">
        <v>156</v>
      </c>
      <c r="H19" s="52" t="s">
        <v>157</v>
      </c>
      <c r="I19" s="57" t="s">
        <v>158</v>
      </c>
      <c r="J19" s="68" t="str">
        <f t="shared" si="0"/>
        <v>-</v>
      </c>
      <c r="K19" s="69" t="str">
        <f t="shared" si="1"/>
        <v>-</v>
      </c>
      <c r="L19" s="69">
        <f t="shared" si="2"/>
        <v>4.5</v>
      </c>
      <c r="M19" s="69" t="str">
        <f t="shared" si="3"/>
        <v>-</v>
      </c>
      <c r="N19" s="69" t="str">
        <f t="shared" si="4"/>
        <v>-</v>
      </c>
      <c r="O19" s="70" t="str">
        <f t="shared" si="5"/>
        <v>-</v>
      </c>
    </row>
    <row r="20" spans="1:15" ht="15.75">
      <c r="A20" s="56">
        <v>18</v>
      </c>
      <c r="B20" s="50">
        <v>33</v>
      </c>
      <c r="C20" s="51" t="s">
        <v>88</v>
      </c>
      <c r="D20" s="52" t="s">
        <v>101</v>
      </c>
      <c r="E20" s="52" t="s">
        <v>103</v>
      </c>
      <c r="F20" s="72">
        <v>4.5</v>
      </c>
      <c r="G20" s="52" t="s">
        <v>159</v>
      </c>
      <c r="H20" s="52" t="s">
        <v>160</v>
      </c>
      <c r="I20" s="57" t="s">
        <v>161</v>
      </c>
      <c r="J20" s="68">
        <f>IF(E20="SlivaR",F20,"-")</f>
        <v>4.5</v>
      </c>
      <c r="K20" s="69" t="str">
        <f t="shared" si="1"/>
        <v>-</v>
      </c>
      <c r="L20" s="69" t="str">
        <f t="shared" si="2"/>
        <v>-</v>
      </c>
      <c r="M20" s="69" t="str">
        <f t="shared" si="3"/>
        <v>-</v>
      </c>
      <c r="N20" s="69" t="str">
        <f t="shared" si="4"/>
        <v>-</v>
      </c>
      <c r="O20" s="70" t="str">
        <f t="shared" si="5"/>
        <v>-</v>
      </c>
    </row>
    <row r="21" spans="1:15" ht="15.75">
      <c r="A21" s="56">
        <v>19</v>
      </c>
      <c r="B21" s="50">
        <v>7</v>
      </c>
      <c r="C21" s="51" t="s">
        <v>80</v>
      </c>
      <c r="D21" s="52" t="s">
        <v>101</v>
      </c>
      <c r="E21" s="52" t="s">
        <v>107</v>
      </c>
      <c r="F21" s="72">
        <v>4.5</v>
      </c>
      <c r="G21" s="52" t="s">
        <v>162</v>
      </c>
      <c r="H21" s="52" t="s">
        <v>122</v>
      </c>
      <c r="I21" s="57" t="s">
        <v>163</v>
      </c>
      <c r="J21" s="68" t="str">
        <f t="shared" si="0"/>
        <v>-</v>
      </c>
      <c r="K21" s="69" t="str">
        <f t="shared" si="1"/>
        <v>-</v>
      </c>
      <c r="L21" s="69" t="str">
        <f t="shared" si="2"/>
        <v>-</v>
      </c>
      <c r="M21" s="69" t="str">
        <f t="shared" si="3"/>
        <v>-</v>
      </c>
      <c r="N21" s="69">
        <f t="shared" si="4"/>
        <v>4.5</v>
      </c>
      <c r="O21" s="70" t="str">
        <f t="shared" si="5"/>
        <v>-</v>
      </c>
    </row>
    <row r="22" spans="1:15" ht="15.75">
      <c r="A22" s="56">
        <v>20</v>
      </c>
      <c r="B22" s="50">
        <v>23</v>
      </c>
      <c r="C22" s="51" t="s">
        <v>93</v>
      </c>
      <c r="D22" s="52" t="s">
        <v>101</v>
      </c>
      <c r="E22" s="52" t="s">
        <v>104</v>
      </c>
      <c r="F22" s="72">
        <v>4.5</v>
      </c>
      <c r="G22" s="52" t="s">
        <v>164</v>
      </c>
      <c r="H22" s="52" t="s">
        <v>125</v>
      </c>
      <c r="I22" s="57" t="s">
        <v>165</v>
      </c>
      <c r="J22" s="68" t="str">
        <f t="shared" si="0"/>
        <v>-</v>
      </c>
      <c r="K22" s="69" t="str">
        <f t="shared" si="1"/>
        <v>-</v>
      </c>
      <c r="L22" s="69" t="str">
        <f t="shared" si="2"/>
        <v>-</v>
      </c>
      <c r="M22" s="69">
        <f t="shared" si="3"/>
        <v>4.5</v>
      </c>
      <c r="N22" s="69" t="str">
        <f t="shared" si="4"/>
        <v>-</v>
      </c>
      <c r="O22" s="70" t="str">
        <f t="shared" si="5"/>
        <v>-</v>
      </c>
    </row>
    <row r="23" spans="1:15" ht="15.75">
      <c r="A23" s="56">
        <v>21</v>
      </c>
      <c r="B23" s="50">
        <v>8</v>
      </c>
      <c r="C23" s="51" t="s">
        <v>81</v>
      </c>
      <c r="D23" s="52" t="s">
        <v>101</v>
      </c>
      <c r="E23" s="52" t="s">
        <v>109</v>
      </c>
      <c r="F23" s="74">
        <v>4</v>
      </c>
      <c r="G23" s="52" t="s">
        <v>136</v>
      </c>
      <c r="H23" s="52" t="s">
        <v>145</v>
      </c>
      <c r="I23" s="57" t="s">
        <v>166</v>
      </c>
      <c r="J23" s="68" t="str">
        <f t="shared" si="0"/>
        <v>-</v>
      </c>
      <c r="K23" s="69">
        <f t="shared" si="1"/>
        <v>4</v>
      </c>
      <c r="L23" s="69" t="str">
        <f t="shared" si="2"/>
        <v>-</v>
      </c>
      <c r="M23" s="69" t="str">
        <f t="shared" si="3"/>
        <v>-</v>
      </c>
      <c r="N23" s="69" t="str">
        <f t="shared" si="4"/>
        <v>-</v>
      </c>
      <c r="O23" s="70" t="str">
        <f t="shared" si="5"/>
        <v>-</v>
      </c>
    </row>
    <row r="24" spans="1:15" ht="15.75">
      <c r="A24" s="56">
        <v>22</v>
      </c>
      <c r="B24" s="50">
        <v>29</v>
      </c>
      <c r="C24" s="51" t="s">
        <v>79</v>
      </c>
      <c r="D24" s="52" t="s">
        <v>101</v>
      </c>
      <c r="E24" s="52" t="s">
        <v>107</v>
      </c>
      <c r="F24" s="74">
        <v>4</v>
      </c>
      <c r="G24" s="52" t="s">
        <v>139</v>
      </c>
      <c r="H24" s="52" t="s">
        <v>160</v>
      </c>
      <c r="I24" s="57" t="s">
        <v>167</v>
      </c>
      <c r="J24" s="68" t="str">
        <f t="shared" si="0"/>
        <v>-</v>
      </c>
      <c r="K24" s="69" t="str">
        <f t="shared" si="1"/>
        <v>-</v>
      </c>
      <c r="L24" s="69" t="str">
        <f t="shared" si="2"/>
        <v>-</v>
      </c>
      <c r="M24" s="69" t="str">
        <f t="shared" si="3"/>
        <v>-</v>
      </c>
      <c r="N24" s="69">
        <f t="shared" si="4"/>
        <v>4</v>
      </c>
      <c r="O24" s="70" t="str">
        <f t="shared" si="5"/>
        <v>-</v>
      </c>
    </row>
    <row r="25" spans="1:15" ht="15.75">
      <c r="A25" s="56">
        <v>23</v>
      </c>
      <c r="B25" s="50">
        <v>20</v>
      </c>
      <c r="C25" s="51" t="s">
        <v>92</v>
      </c>
      <c r="D25" s="52" t="s">
        <v>101</v>
      </c>
      <c r="E25" s="52" t="s">
        <v>102</v>
      </c>
      <c r="F25" s="74">
        <v>4</v>
      </c>
      <c r="G25" s="52" t="s">
        <v>168</v>
      </c>
      <c r="H25" s="52" t="s">
        <v>125</v>
      </c>
      <c r="I25" s="57" t="s">
        <v>169</v>
      </c>
      <c r="J25" s="68" t="str">
        <f t="shared" si="0"/>
        <v>-</v>
      </c>
      <c r="K25" s="69" t="str">
        <f t="shared" si="1"/>
        <v>-</v>
      </c>
      <c r="L25" s="69">
        <f t="shared" si="2"/>
        <v>4</v>
      </c>
      <c r="M25" s="69" t="str">
        <f t="shared" si="3"/>
        <v>-</v>
      </c>
      <c r="N25" s="69" t="str">
        <f t="shared" si="4"/>
        <v>-</v>
      </c>
      <c r="O25" s="70" t="str">
        <f t="shared" si="5"/>
        <v>-</v>
      </c>
    </row>
    <row r="26" spans="1:15" ht="15.75">
      <c r="A26" s="56">
        <v>24</v>
      </c>
      <c r="B26" s="50">
        <v>5</v>
      </c>
      <c r="C26" s="51" t="s">
        <v>68</v>
      </c>
      <c r="D26" s="52" t="s">
        <v>101</v>
      </c>
      <c r="E26" s="52" t="s">
        <v>107</v>
      </c>
      <c r="F26" s="74">
        <v>4</v>
      </c>
      <c r="G26" s="52" t="s">
        <v>164</v>
      </c>
      <c r="H26" s="52" t="s">
        <v>156</v>
      </c>
      <c r="I26" s="57" t="s">
        <v>169</v>
      </c>
      <c r="J26" s="68" t="str">
        <f t="shared" si="0"/>
        <v>-</v>
      </c>
      <c r="K26" s="69" t="str">
        <f t="shared" si="1"/>
        <v>-</v>
      </c>
      <c r="L26" s="69" t="str">
        <f t="shared" si="2"/>
        <v>-</v>
      </c>
      <c r="M26" s="69" t="str">
        <f t="shared" si="3"/>
        <v>-</v>
      </c>
      <c r="N26" s="69">
        <f t="shared" si="4"/>
        <v>4</v>
      </c>
      <c r="O26" s="70" t="str">
        <f t="shared" si="5"/>
        <v>-</v>
      </c>
    </row>
    <row r="27" spans="1:15" ht="15.75">
      <c r="A27" s="56">
        <v>25</v>
      </c>
      <c r="B27" s="50">
        <v>16</v>
      </c>
      <c r="C27" s="51" t="s">
        <v>86</v>
      </c>
      <c r="D27" s="52" t="s">
        <v>101</v>
      </c>
      <c r="E27" s="52" t="s">
        <v>103</v>
      </c>
      <c r="F27" s="74">
        <v>4</v>
      </c>
      <c r="G27" s="52" t="s">
        <v>170</v>
      </c>
      <c r="H27" s="52" t="s">
        <v>153</v>
      </c>
      <c r="I27" s="57" t="s">
        <v>171</v>
      </c>
      <c r="J27" s="68">
        <f t="shared" si="0"/>
        <v>4</v>
      </c>
      <c r="K27" s="69" t="str">
        <f t="shared" si="1"/>
        <v>-</v>
      </c>
      <c r="L27" s="69" t="str">
        <f t="shared" si="2"/>
        <v>-</v>
      </c>
      <c r="M27" s="69" t="str">
        <f t="shared" si="3"/>
        <v>-</v>
      </c>
      <c r="N27" s="69" t="str">
        <f t="shared" si="4"/>
        <v>-</v>
      </c>
      <c r="O27" s="70" t="str">
        <f t="shared" si="5"/>
        <v>-</v>
      </c>
    </row>
    <row r="28" spans="1:15" ht="15.75">
      <c r="A28" s="56">
        <v>26</v>
      </c>
      <c r="B28" s="50">
        <v>36</v>
      </c>
      <c r="C28" s="51" t="s">
        <v>89</v>
      </c>
      <c r="D28" s="52" t="s">
        <v>101</v>
      </c>
      <c r="E28" s="52" t="s">
        <v>104</v>
      </c>
      <c r="F28" s="74">
        <v>4</v>
      </c>
      <c r="G28" s="52" t="s">
        <v>170</v>
      </c>
      <c r="H28" s="52" t="s">
        <v>153</v>
      </c>
      <c r="I28" s="57" t="s">
        <v>172</v>
      </c>
      <c r="J28" s="68" t="str">
        <f t="shared" si="0"/>
        <v>-</v>
      </c>
      <c r="K28" s="69" t="str">
        <f t="shared" si="1"/>
        <v>-</v>
      </c>
      <c r="L28" s="69" t="str">
        <f t="shared" si="2"/>
        <v>-</v>
      </c>
      <c r="M28" s="69">
        <f t="shared" si="3"/>
        <v>4</v>
      </c>
      <c r="N28" s="69" t="str">
        <f t="shared" si="4"/>
        <v>-</v>
      </c>
      <c r="O28" s="70" t="str">
        <f t="shared" si="5"/>
        <v>-</v>
      </c>
    </row>
    <row r="29" spans="1:15" ht="15.75">
      <c r="A29" s="56">
        <v>27</v>
      </c>
      <c r="B29" s="50">
        <v>13</v>
      </c>
      <c r="C29" s="51" t="s">
        <v>110</v>
      </c>
      <c r="D29" s="52" t="s">
        <v>101</v>
      </c>
      <c r="E29" s="52" t="s">
        <v>102</v>
      </c>
      <c r="F29" s="74">
        <v>4</v>
      </c>
      <c r="G29" s="52" t="s">
        <v>173</v>
      </c>
      <c r="H29" s="52" t="s">
        <v>153</v>
      </c>
      <c r="I29" s="57" t="s">
        <v>174</v>
      </c>
      <c r="J29" s="68" t="str">
        <f t="shared" si="0"/>
        <v>-</v>
      </c>
      <c r="K29" s="69" t="str">
        <f t="shared" si="1"/>
        <v>-</v>
      </c>
      <c r="L29" s="69">
        <f t="shared" si="2"/>
        <v>4</v>
      </c>
      <c r="M29" s="69" t="str">
        <f t="shared" si="3"/>
        <v>-</v>
      </c>
      <c r="N29" s="69" t="str">
        <f t="shared" si="4"/>
        <v>-</v>
      </c>
      <c r="O29" s="70" t="str">
        <f t="shared" si="5"/>
        <v>-</v>
      </c>
    </row>
    <row r="30" spans="1:15" ht="15.75">
      <c r="A30" s="56">
        <v>28</v>
      </c>
      <c r="B30" s="50">
        <v>11</v>
      </c>
      <c r="C30" s="51" t="s">
        <v>74</v>
      </c>
      <c r="D30" s="52" t="s">
        <v>101</v>
      </c>
      <c r="E30" s="52" t="s">
        <v>106</v>
      </c>
      <c r="F30" s="74">
        <v>4</v>
      </c>
      <c r="G30" s="52" t="s">
        <v>173</v>
      </c>
      <c r="H30" s="52" t="s">
        <v>136</v>
      </c>
      <c r="I30" s="57" t="s">
        <v>175</v>
      </c>
      <c r="J30" s="68" t="str">
        <f t="shared" si="0"/>
        <v>-</v>
      </c>
      <c r="K30" s="69" t="str">
        <f t="shared" si="1"/>
        <v>-</v>
      </c>
      <c r="L30" s="69" t="str">
        <f t="shared" si="2"/>
        <v>-</v>
      </c>
      <c r="M30" s="69" t="str">
        <f t="shared" si="3"/>
        <v>-</v>
      </c>
      <c r="N30" s="69" t="str">
        <f t="shared" si="4"/>
        <v>-</v>
      </c>
      <c r="O30" s="70">
        <f t="shared" si="5"/>
        <v>4</v>
      </c>
    </row>
    <row r="31" spans="1:15" ht="15.75">
      <c r="A31" s="56">
        <v>29</v>
      </c>
      <c r="B31" s="50">
        <v>34</v>
      </c>
      <c r="C31" s="51" t="s">
        <v>78</v>
      </c>
      <c r="D31" s="52" t="s">
        <v>101</v>
      </c>
      <c r="E31" s="52" t="s">
        <v>107</v>
      </c>
      <c r="F31" s="72">
        <v>3.5</v>
      </c>
      <c r="G31" s="52" t="s">
        <v>176</v>
      </c>
      <c r="H31" s="52" t="s">
        <v>177</v>
      </c>
      <c r="I31" s="57" t="s">
        <v>178</v>
      </c>
      <c r="J31" s="68" t="str">
        <f t="shared" si="0"/>
        <v>-</v>
      </c>
      <c r="K31" s="69" t="str">
        <f t="shared" si="1"/>
        <v>-</v>
      </c>
      <c r="L31" s="69" t="str">
        <f t="shared" si="2"/>
        <v>-</v>
      </c>
      <c r="M31" s="69" t="str">
        <f t="shared" si="3"/>
        <v>-</v>
      </c>
      <c r="N31" s="69">
        <f t="shared" si="4"/>
        <v>3.5</v>
      </c>
      <c r="O31" s="70" t="str">
        <f t="shared" si="5"/>
        <v>-</v>
      </c>
    </row>
    <row r="32" spans="1:15" ht="15.75">
      <c r="A32" s="56">
        <v>30</v>
      </c>
      <c r="B32" s="50">
        <v>26</v>
      </c>
      <c r="C32" s="51" t="s">
        <v>87</v>
      </c>
      <c r="D32" s="52" t="s">
        <v>101</v>
      </c>
      <c r="E32" s="52" t="s">
        <v>103</v>
      </c>
      <c r="F32" s="72">
        <v>3.5</v>
      </c>
      <c r="G32" s="52" t="s">
        <v>179</v>
      </c>
      <c r="H32" s="52" t="s">
        <v>168</v>
      </c>
      <c r="I32" s="57" t="s">
        <v>180</v>
      </c>
      <c r="J32" s="68">
        <f t="shared" si="0"/>
        <v>3.5</v>
      </c>
      <c r="K32" s="69" t="str">
        <f t="shared" si="1"/>
        <v>-</v>
      </c>
      <c r="L32" s="69" t="str">
        <f t="shared" si="2"/>
        <v>-</v>
      </c>
      <c r="M32" s="69" t="str">
        <f t="shared" si="3"/>
        <v>-</v>
      </c>
      <c r="N32" s="69" t="str">
        <f t="shared" si="4"/>
        <v>-</v>
      </c>
      <c r="O32" s="70" t="str">
        <f t="shared" si="5"/>
        <v>-</v>
      </c>
    </row>
    <row r="33" spans="1:15" ht="15.75">
      <c r="A33" s="56">
        <v>31</v>
      </c>
      <c r="B33" s="50">
        <v>14</v>
      </c>
      <c r="C33" s="51" t="s">
        <v>73</v>
      </c>
      <c r="D33" s="52" t="s">
        <v>101</v>
      </c>
      <c r="E33" s="52" t="s">
        <v>106</v>
      </c>
      <c r="F33" s="74">
        <v>3</v>
      </c>
      <c r="G33" s="52" t="s">
        <v>181</v>
      </c>
      <c r="H33" s="52" t="s">
        <v>133</v>
      </c>
      <c r="I33" s="57" t="s">
        <v>182</v>
      </c>
      <c r="J33" s="68" t="str">
        <f t="shared" si="0"/>
        <v>-</v>
      </c>
      <c r="K33" s="69" t="str">
        <f t="shared" si="1"/>
        <v>-</v>
      </c>
      <c r="L33" s="69" t="str">
        <f t="shared" si="2"/>
        <v>-</v>
      </c>
      <c r="M33" s="69" t="str">
        <f t="shared" si="3"/>
        <v>-</v>
      </c>
      <c r="N33" s="69" t="str">
        <f t="shared" si="4"/>
        <v>-</v>
      </c>
      <c r="O33" s="70">
        <f t="shared" si="5"/>
        <v>3</v>
      </c>
    </row>
    <row r="34" spans="1:15" ht="15.75">
      <c r="A34" s="56">
        <v>32</v>
      </c>
      <c r="B34" s="50">
        <v>12</v>
      </c>
      <c r="C34" s="51" t="s">
        <v>112</v>
      </c>
      <c r="D34" s="52" t="s">
        <v>101</v>
      </c>
      <c r="E34" s="52" t="s">
        <v>102</v>
      </c>
      <c r="F34" s="74">
        <v>3</v>
      </c>
      <c r="G34" s="52" t="s">
        <v>138</v>
      </c>
      <c r="H34" s="52" t="s">
        <v>133</v>
      </c>
      <c r="I34" s="57" t="s">
        <v>183</v>
      </c>
      <c r="J34" s="68" t="str">
        <f t="shared" si="0"/>
        <v>-</v>
      </c>
      <c r="K34" s="69" t="str">
        <f t="shared" si="1"/>
        <v>-</v>
      </c>
      <c r="L34" s="69">
        <f t="shared" si="2"/>
        <v>3</v>
      </c>
      <c r="M34" s="69" t="str">
        <f t="shared" si="3"/>
        <v>-</v>
      </c>
      <c r="N34" s="69" t="str">
        <f t="shared" si="4"/>
        <v>-</v>
      </c>
      <c r="O34" s="70" t="str">
        <f t="shared" si="5"/>
        <v>-</v>
      </c>
    </row>
    <row r="35" spans="1:15" ht="15.75">
      <c r="A35" s="56">
        <v>33</v>
      </c>
      <c r="B35" s="50">
        <v>19</v>
      </c>
      <c r="C35" s="51" t="s">
        <v>72</v>
      </c>
      <c r="D35" s="52" t="s">
        <v>101</v>
      </c>
      <c r="E35" s="52" t="s">
        <v>106</v>
      </c>
      <c r="F35" s="74">
        <v>3</v>
      </c>
      <c r="G35" s="52" t="s">
        <v>184</v>
      </c>
      <c r="H35" s="52" t="s">
        <v>177</v>
      </c>
      <c r="I35" s="57" t="s">
        <v>185</v>
      </c>
      <c r="J35" s="68" t="str">
        <f t="shared" si="0"/>
        <v>-</v>
      </c>
      <c r="K35" s="69" t="str">
        <f t="shared" si="1"/>
        <v>-</v>
      </c>
      <c r="L35" s="69" t="str">
        <f t="shared" si="2"/>
        <v>-</v>
      </c>
      <c r="M35" s="69" t="str">
        <f t="shared" si="3"/>
        <v>-</v>
      </c>
      <c r="N35" s="69" t="str">
        <f t="shared" si="4"/>
        <v>-</v>
      </c>
      <c r="O35" s="70">
        <f t="shared" si="5"/>
        <v>3</v>
      </c>
    </row>
    <row r="36" spans="1:15" ht="15.75">
      <c r="A36" s="56">
        <v>34</v>
      </c>
      <c r="B36" s="50">
        <v>31</v>
      </c>
      <c r="C36" s="51" t="s">
        <v>91</v>
      </c>
      <c r="D36" s="52" t="s">
        <v>101</v>
      </c>
      <c r="E36" s="52" t="s">
        <v>104</v>
      </c>
      <c r="F36" s="74">
        <v>3</v>
      </c>
      <c r="G36" s="52" t="s">
        <v>186</v>
      </c>
      <c r="H36" s="52" t="s">
        <v>170</v>
      </c>
      <c r="I36" s="57" t="s">
        <v>187</v>
      </c>
      <c r="J36" s="68" t="str">
        <f t="shared" si="0"/>
        <v>-</v>
      </c>
      <c r="K36" s="69" t="str">
        <f t="shared" si="1"/>
        <v>-</v>
      </c>
      <c r="L36" s="69" t="str">
        <f t="shared" si="2"/>
        <v>-</v>
      </c>
      <c r="M36" s="69">
        <f t="shared" si="3"/>
        <v>3</v>
      </c>
      <c r="N36" s="69" t="str">
        <f t="shared" si="4"/>
        <v>-</v>
      </c>
      <c r="O36" s="70" t="str">
        <f t="shared" si="5"/>
        <v>-</v>
      </c>
    </row>
    <row r="37" spans="1:15" ht="15.75">
      <c r="A37" s="56">
        <v>35</v>
      </c>
      <c r="B37" s="50">
        <v>15</v>
      </c>
      <c r="C37" s="51" t="s">
        <v>83</v>
      </c>
      <c r="D37" s="52" t="s">
        <v>101</v>
      </c>
      <c r="E37" s="52" t="s">
        <v>109</v>
      </c>
      <c r="F37" s="72">
        <v>2.5</v>
      </c>
      <c r="G37" s="52" t="s">
        <v>188</v>
      </c>
      <c r="H37" s="52" t="s">
        <v>139</v>
      </c>
      <c r="I37" s="57" t="s">
        <v>189</v>
      </c>
      <c r="J37" s="68" t="str">
        <f t="shared" si="0"/>
        <v>-</v>
      </c>
      <c r="K37" s="69">
        <f t="shared" si="1"/>
        <v>2.5</v>
      </c>
      <c r="L37" s="69" t="str">
        <f t="shared" si="2"/>
        <v>-</v>
      </c>
      <c r="M37" s="69" t="str">
        <f t="shared" si="3"/>
        <v>-</v>
      </c>
      <c r="N37" s="69" t="str">
        <f t="shared" si="4"/>
        <v>-</v>
      </c>
      <c r="O37" s="70" t="str">
        <f t="shared" si="5"/>
        <v>-</v>
      </c>
    </row>
    <row r="38" spans="1:15" ht="16.5" thickBot="1">
      <c r="A38" s="58">
        <v>36</v>
      </c>
      <c r="B38" s="59">
        <v>30</v>
      </c>
      <c r="C38" s="60" t="s">
        <v>94</v>
      </c>
      <c r="D38" s="61" t="s">
        <v>101</v>
      </c>
      <c r="E38" s="61" t="s">
        <v>109</v>
      </c>
      <c r="F38" s="73">
        <v>0.5</v>
      </c>
      <c r="G38" s="61" t="s">
        <v>190</v>
      </c>
      <c r="H38" s="61" t="s">
        <v>151</v>
      </c>
      <c r="I38" s="62" t="s">
        <v>191</v>
      </c>
      <c r="J38" s="68" t="str">
        <f>IF(E38="SlivaR",F38,"-")</f>
        <v>-</v>
      </c>
      <c r="K38" s="69">
        <f>IF(E38="SlivaM",F38,"-")</f>
        <v>0.5</v>
      </c>
      <c r="L38" s="69" t="str">
        <f>IF(E38="Mikeš",F38,"-")</f>
        <v>-</v>
      </c>
      <c r="M38" s="69" t="str">
        <f>IF(E38="Říha",F38,"-")</f>
        <v>-</v>
      </c>
      <c r="N38" s="69" t="str">
        <f>IF(E38="Valterová",F38,"-")</f>
        <v>-</v>
      </c>
      <c r="O38" s="70" t="str">
        <f>IF(E38="Vlasák",F38,"-")</f>
        <v>-</v>
      </c>
    </row>
    <row r="39" spans="1:15">
      <c r="J39" s="71">
        <f>SUM(J3,J13,J15,J20,J27)</f>
        <v>25.5</v>
      </c>
      <c r="K39" s="66">
        <f>SUM(K7,K8,K14,K23,K37)</f>
        <v>23.5</v>
      </c>
      <c r="L39" s="66">
        <f>SUM(L5,L11,L19,L25,L29)</f>
        <v>24.5</v>
      </c>
      <c r="M39" s="66">
        <f>SUM(M12,M18,M22,M28,M36)</f>
        <v>21</v>
      </c>
      <c r="N39" s="66">
        <f>SUM(N6,N10,N17,N21,N24)</f>
        <v>25.5</v>
      </c>
      <c r="O39" s="75">
        <f>SUM(O4,O9,O16,O30,O33)</f>
        <v>24.5</v>
      </c>
    </row>
    <row r="40" spans="1:15">
      <c r="J40" s="67"/>
    </row>
  </sheetData>
  <mergeCells count="2">
    <mergeCell ref="A1:I1"/>
    <mergeCell ref="J1:O1"/>
  </mergeCells>
  <phoneticPr fontId="19" type="noConversion"/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F8"/>
  <sheetViews>
    <sheetView workbookViewId="0">
      <selection activeCell="G7" sqref="G7"/>
    </sheetView>
  </sheetViews>
  <sheetFormatPr defaultRowHeight="15"/>
  <cols>
    <col min="1" max="1" width="3.140625" customWidth="1"/>
    <col min="2" max="2" width="19" customWidth="1"/>
    <col min="3" max="6" width="9.85546875" customWidth="1"/>
  </cols>
  <sheetData>
    <row r="1" spans="2:6" ht="15.75" thickBot="1"/>
    <row r="2" spans="2:6">
      <c r="B2" s="236" t="s">
        <v>337</v>
      </c>
      <c r="C2" s="234" t="s">
        <v>341</v>
      </c>
      <c r="D2" s="234" t="s">
        <v>339</v>
      </c>
      <c r="E2" s="234" t="s">
        <v>340</v>
      </c>
      <c r="F2" s="235" t="s">
        <v>213</v>
      </c>
    </row>
    <row r="3" spans="2:6">
      <c r="B3" s="237" t="s">
        <v>261</v>
      </c>
      <c r="C3" s="53">
        <v>410</v>
      </c>
      <c r="D3" s="53">
        <v>140</v>
      </c>
      <c r="E3" s="53">
        <f>C3+D3</f>
        <v>550</v>
      </c>
      <c r="F3" s="190" t="s">
        <v>285</v>
      </c>
    </row>
    <row r="4" spans="2:6">
      <c r="B4" s="237" t="s">
        <v>329</v>
      </c>
      <c r="C4" s="53">
        <v>490</v>
      </c>
      <c r="D4" s="53">
        <v>260</v>
      </c>
      <c r="E4" s="53">
        <f t="shared" ref="E4:E8" si="0">C4+D4</f>
        <v>750</v>
      </c>
      <c r="F4" s="190" t="s">
        <v>16</v>
      </c>
    </row>
    <row r="5" spans="2:6">
      <c r="B5" s="237" t="s">
        <v>328</v>
      </c>
      <c r="C5" s="53">
        <v>440</v>
      </c>
      <c r="D5" s="53">
        <v>380</v>
      </c>
      <c r="E5" s="53">
        <f t="shared" si="0"/>
        <v>820</v>
      </c>
      <c r="F5" s="190" t="s">
        <v>17</v>
      </c>
    </row>
    <row r="6" spans="2:6">
      <c r="B6" s="237" t="s">
        <v>283</v>
      </c>
      <c r="C6" s="53">
        <v>420</v>
      </c>
      <c r="D6" s="53">
        <v>170</v>
      </c>
      <c r="E6" s="53">
        <f t="shared" si="0"/>
        <v>590</v>
      </c>
      <c r="F6" s="190" t="s">
        <v>286</v>
      </c>
    </row>
    <row r="7" spans="2:6">
      <c r="B7" s="237" t="s">
        <v>262</v>
      </c>
      <c r="C7" s="53">
        <v>490</v>
      </c>
      <c r="D7" s="53">
        <v>390</v>
      </c>
      <c r="E7" s="53">
        <f t="shared" si="0"/>
        <v>880</v>
      </c>
      <c r="F7" s="190" t="s">
        <v>15</v>
      </c>
    </row>
    <row r="8" spans="2:6" ht="15.75" thickBot="1">
      <c r="B8" s="238" t="s">
        <v>331</v>
      </c>
      <c r="C8" s="200">
        <v>400</v>
      </c>
      <c r="D8" s="200">
        <v>240</v>
      </c>
      <c r="E8" s="200">
        <f t="shared" si="0"/>
        <v>640</v>
      </c>
      <c r="F8" s="201" t="s">
        <v>14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H1" sqref="H1"/>
    </sheetView>
  </sheetViews>
  <sheetFormatPr defaultRowHeight="15"/>
  <cols>
    <col min="1" max="1" width="11.42578125" customWidth="1"/>
    <col min="2" max="8" width="9.85546875" customWidth="1"/>
  </cols>
  <sheetData>
    <row r="1" spans="1:10" ht="15.75" thickBot="1">
      <c r="A1" s="133" t="s">
        <v>223</v>
      </c>
      <c r="B1" s="123" t="s">
        <v>206</v>
      </c>
      <c r="C1" s="124" t="s">
        <v>207</v>
      </c>
      <c r="D1" s="124" t="s">
        <v>210</v>
      </c>
      <c r="E1" s="124" t="s">
        <v>211</v>
      </c>
      <c r="F1" s="124" t="s">
        <v>212</v>
      </c>
      <c r="G1" s="124" t="s">
        <v>208</v>
      </c>
      <c r="H1" s="125" t="s">
        <v>209</v>
      </c>
      <c r="I1" s="122" t="s">
        <v>222</v>
      </c>
      <c r="J1" s="129" t="s">
        <v>213</v>
      </c>
    </row>
    <row r="2" spans="1:10">
      <c r="A2" s="119"/>
      <c r="B2" s="120"/>
      <c r="C2" s="121"/>
      <c r="D2" s="121"/>
      <c r="E2" s="121"/>
      <c r="F2" s="121"/>
      <c r="G2" s="121"/>
      <c r="H2" s="126"/>
      <c r="I2" s="119">
        <f>B2+C2+D2+E2+F2+G2+H2</f>
        <v>0</v>
      </c>
      <c r="J2" s="130"/>
    </row>
    <row r="3" spans="1:10">
      <c r="A3" s="117"/>
      <c r="B3" s="115"/>
      <c r="C3" s="53"/>
      <c r="D3" s="53"/>
      <c r="E3" s="53"/>
      <c r="F3" s="53"/>
      <c r="G3" s="53"/>
      <c r="H3" s="127"/>
      <c r="I3" s="117">
        <f t="shared" ref="I3:I6" si="0">B3+C3+D3+E3+F3+G3+H3</f>
        <v>0</v>
      </c>
      <c r="J3" s="131"/>
    </row>
    <row r="4" spans="1:10">
      <c r="A4" s="117"/>
      <c r="B4" s="115"/>
      <c r="C4" s="53"/>
      <c r="D4" s="53"/>
      <c r="E4" s="53"/>
      <c r="F4" s="53"/>
      <c r="G4" s="53"/>
      <c r="H4" s="127"/>
      <c r="I4" s="117">
        <f t="shared" si="0"/>
        <v>0</v>
      </c>
      <c r="J4" s="131"/>
    </row>
    <row r="5" spans="1:10">
      <c r="A5" s="117"/>
      <c r="B5" s="115"/>
      <c r="C5" s="53"/>
      <c r="D5" s="53"/>
      <c r="E5" s="53"/>
      <c r="F5" s="53"/>
      <c r="G5" s="53"/>
      <c r="H5" s="127"/>
      <c r="I5" s="117">
        <f t="shared" si="0"/>
        <v>0</v>
      </c>
      <c r="J5" s="131"/>
    </row>
    <row r="6" spans="1:10">
      <c r="A6" s="117"/>
      <c r="B6" s="115"/>
      <c r="C6" s="53"/>
      <c r="D6" s="53"/>
      <c r="E6" s="53"/>
      <c r="F6" s="53"/>
      <c r="G6" s="53"/>
      <c r="H6" s="127"/>
      <c r="I6" s="117">
        <f t="shared" si="0"/>
        <v>0</v>
      </c>
      <c r="J6" s="131"/>
    </row>
    <row r="7" spans="1:10" ht="15.75" thickBot="1">
      <c r="A7" s="118"/>
      <c r="B7" s="116"/>
      <c r="C7" s="84"/>
      <c r="D7" s="84"/>
      <c r="E7" s="84"/>
      <c r="F7" s="84"/>
      <c r="G7" s="84"/>
      <c r="H7" s="128"/>
      <c r="I7" s="118">
        <f>B7+C7+D7+E7+F7+G7+H7</f>
        <v>0</v>
      </c>
      <c r="J7" s="132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B1:H41"/>
  <sheetViews>
    <sheetView topLeftCell="A7" workbookViewId="0">
      <selection activeCell="E6" sqref="E6"/>
    </sheetView>
  </sheetViews>
  <sheetFormatPr defaultRowHeight="15"/>
  <cols>
    <col min="1" max="1" width="1.7109375" customWidth="1"/>
    <col min="2" max="2" width="24.140625" customWidth="1"/>
    <col min="3" max="3" width="8.85546875" customWidth="1"/>
    <col min="4" max="4" width="8.5703125" customWidth="1"/>
    <col min="5" max="5" width="37.85546875" bestFit="1" customWidth="1"/>
  </cols>
  <sheetData>
    <row r="1" spans="3:5">
      <c r="C1" s="325"/>
      <c r="D1" s="325"/>
      <c r="E1" s="325"/>
    </row>
    <row r="2" spans="3:5" ht="15.75" thickBot="1"/>
    <row r="3" spans="3:5" ht="19.5">
      <c r="C3" s="19" t="s">
        <v>29</v>
      </c>
      <c r="D3" s="20" t="s">
        <v>30</v>
      </c>
      <c r="E3" s="21" t="s">
        <v>31</v>
      </c>
    </row>
    <row r="4" spans="3:5" ht="18.75">
      <c r="C4" s="22">
        <v>0.30555555555555552</v>
      </c>
      <c r="D4" s="23"/>
      <c r="E4" s="24" t="s">
        <v>18</v>
      </c>
    </row>
    <row r="5" spans="3:5" ht="18.75">
      <c r="C5" s="22">
        <v>0.3125</v>
      </c>
      <c r="D5" s="23"/>
      <c r="E5" s="24" t="s">
        <v>52</v>
      </c>
    </row>
    <row r="6" spans="3:5" ht="18.75">
      <c r="C6" s="22">
        <v>0.3298611111111111</v>
      </c>
      <c r="D6" s="25"/>
      <c r="E6" s="24" t="s">
        <v>19</v>
      </c>
    </row>
    <row r="7" spans="3:5" ht="18.75">
      <c r="C7" s="22">
        <v>0.35416666666666669</v>
      </c>
      <c r="D7" s="25"/>
      <c r="E7" s="24" t="s">
        <v>20</v>
      </c>
    </row>
    <row r="8" spans="3:5" ht="18.75">
      <c r="C8" s="22">
        <v>0.36458333333333331</v>
      </c>
      <c r="D8" s="23">
        <v>0.52777777777777779</v>
      </c>
      <c r="E8" s="24" t="s">
        <v>21</v>
      </c>
    </row>
    <row r="9" spans="3:5" ht="18.75">
      <c r="C9" s="22">
        <v>0.53819444444444442</v>
      </c>
      <c r="D9" s="25"/>
      <c r="E9" s="24" t="s">
        <v>22</v>
      </c>
    </row>
    <row r="10" spans="3:5" ht="18.75">
      <c r="C10" s="22">
        <v>0.5625</v>
      </c>
      <c r="D10" s="23">
        <v>0.60416666666666663</v>
      </c>
      <c r="E10" s="24" t="s">
        <v>23</v>
      </c>
    </row>
    <row r="11" spans="3:5" ht="18.75">
      <c r="C11" s="22">
        <v>0.60416666666666663</v>
      </c>
      <c r="D11" s="23">
        <v>0.76388888888888884</v>
      </c>
      <c r="E11" s="24" t="s">
        <v>24</v>
      </c>
    </row>
    <row r="12" spans="3:5" ht="18.75">
      <c r="C12" s="22">
        <v>0.76736111111111116</v>
      </c>
      <c r="D12" s="25"/>
      <c r="E12" s="24" t="s">
        <v>25</v>
      </c>
    </row>
    <row r="13" spans="3:5" ht="18.75">
      <c r="C13" s="22">
        <v>0.80208333333333337</v>
      </c>
      <c r="D13" s="23">
        <v>0.85416666666666663</v>
      </c>
      <c r="E13" s="24" t="s">
        <v>26</v>
      </c>
    </row>
    <row r="14" spans="3:5" ht="18.75">
      <c r="C14" s="22">
        <v>0.88541666666666663</v>
      </c>
      <c r="D14" s="25"/>
      <c r="E14" s="24" t="s">
        <v>114</v>
      </c>
    </row>
    <row r="15" spans="3:5" ht="18.75">
      <c r="C15" s="22">
        <v>0.88541666666666663</v>
      </c>
      <c r="D15" s="25"/>
      <c r="E15" s="24" t="s">
        <v>115</v>
      </c>
    </row>
    <row r="16" spans="3:5" ht="18.75">
      <c r="C16" s="22">
        <v>0.89583333333333337</v>
      </c>
      <c r="D16" s="25"/>
      <c r="E16" s="24" t="s">
        <v>27</v>
      </c>
    </row>
    <row r="17" spans="2:8" ht="19.5" thickBot="1">
      <c r="C17" s="26">
        <v>0.91666666666666663</v>
      </c>
      <c r="D17" s="27"/>
      <c r="E17" s="28" t="s">
        <v>28</v>
      </c>
    </row>
    <row r="18" spans="2:8" ht="15.75" thickBot="1"/>
    <row r="19" spans="2:8" ht="19.5" thickBot="1">
      <c r="B19" s="29" t="s">
        <v>42</v>
      </c>
      <c r="C19" s="324" t="s">
        <v>55</v>
      </c>
      <c r="D19" s="324"/>
      <c r="E19" s="324"/>
      <c r="F19" s="324"/>
      <c r="G19" s="1"/>
      <c r="H19" s="1"/>
    </row>
    <row r="20" spans="2:8" ht="19.5" thickBot="1">
      <c r="B20" s="29" t="s">
        <v>41</v>
      </c>
      <c r="C20" s="324" t="s">
        <v>32</v>
      </c>
      <c r="D20" s="324"/>
      <c r="E20" s="324"/>
      <c r="F20" s="1"/>
      <c r="G20" s="1"/>
      <c r="H20" s="1"/>
    </row>
    <row r="21" spans="2:8" ht="16.5" thickBot="1">
      <c r="C21" s="324" t="s">
        <v>33</v>
      </c>
      <c r="D21" s="324"/>
      <c r="E21" s="324"/>
      <c r="F21" s="1"/>
      <c r="G21" s="1"/>
      <c r="H21" s="1"/>
    </row>
    <row r="22" spans="2:8" ht="19.5" thickBot="1">
      <c r="B22" s="29" t="s">
        <v>40</v>
      </c>
      <c r="C22" s="324" t="s">
        <v>56</v>
      </c>
      <c r="D22" s="324"/>
      <c r="E22" s="324"/>
      <c r="F22" s="1"/>
      <c r="G22" s="1"/>
      <c r="H22" s="1"/>
    </row>
    <row r="23" spans="2:8" ht="19.5" thickBot="1">
      <c r="B23" s="29" t="s">
        <v>57</v>
      </c>
      <c r="C23" s="324" t="s">
        <v>34</v>
      </c>
      <c r="D23" s="324"/>
      <c r="E23" s="324"/>
      <c r="F23" s="1"/>
      <c r="G23" s="1"/>
      <c r="H23" s="1"/>
    </row>
    <row r="24" spans="2:8" ht="15.75">
      <c r="C24" s="324" t="s">
        <v>35</v>
      </c>
      <c r="D24" s="324"/>
      <c r="E24" s="324"/>
      <c r="F24" s="324"/>
      <c r="G24" s="324"/>
      <c r="H24" s="324"/>
    </row>
    <row r="25" spans="2:8" ht="15.75">
      <c r="C25" s="324" t="s">
        <v>36</v>
      </c>
      <c r="D25" s="324"/>
      <c r="E25" s="324"/>
      <c r="F25" s="1"/>
      <c r="G25" s="1"/>
      <c r="H25" s="1"/>
    </row>
    <row r="26" spans="2:8" ht="16.5" thickBot="1">
      <c r="C26" s="324" t="s">
        <v>37</v>
      </c>
      <c r="D26" s="324"/>
      <c r="E26" s="324"/>
      <c r="F26" s="324"/>
      <c r="G26" s="324"/>
      <c r="H26" s="1"/>
    </row>
    <row r="27" spans="2:8" ht="19.5" thickBot="1">
      <c r="B27" s="29" t="s">
        <v>51</v>
      </c>
      <c r="C27" s="324" t="s">
        <v>38</v>
      </c>
      <c r="D27" s="324"/>
      <c r="E27" s="324"/>
      <c r="F27" s="324"/>
      <c r="G27" s="1"/>
      <c r="H27" s="1"/>
    </row>
    <row r="28" spans="2:8" ht="19.5" thickBot="1">
      <c r="B28" s="29" t="s">
        <v>39</v>
      </c>
      <c r="C28" s="324" t="s">
        <v>43</v>
      </c>
      <c r="D28" s="324"/>
      <c r="E28" s="324"/>
      <c r="F28" s="1"/>
      <c r="G28" s="1"/>
      <c r="H28" s="1"/>
    </row>
    <row r="29" spans="2:8" ht="14.45" customHeight="1">
      <c r="C29" s="326" t="s">
        <v>44</v>
      </c>
      <c r="D29" s="326"/>
      <c r="E29" s="326"/>
      <c r="F29" s="326"/>
      <c r="G29" s="30"/>
      <c r="H29" s="30"/>
    </row>
    <row r="30" spans="2:8" ht="14.45" customHeight="1">
      <c r="C30" s="326"/>
      <c r="D30" s="326"/>
      <c r="E30" s="326"/>
      <c r="F30" s="326"/>
      <c r="G30" s="30"/>
      <c r="H30" s="30"/>
    </row>
    <row r="31" spans="2:8" ht="15.75">
      <c r="C31" s="324" t="s">
        <v>45</v>
      </c>
      <c r="D31" s="324"/>
      <c r="E31" s="324"/>
      <c r="F31" s="1"/>
      <c r="G31" s="1"/>
      <c r="H31" s="1"/>
    </row>
    <row r="32" spans="2:8" ht="15.75">
      <c r="C32" s="324" t="s">
        <v>46</v>
      </c>
      <c r="D32" s="324"/>
      <c r="E32" s="324"/>
      <c r="F32" s="324"/>
      <c r="G32" s="1"/>
      <c r="H32" s="1"/>
    </row>
    <row r="33" spans="3:8" ht="15.6" customHeight="1">
      <c r="C33" s="326" t="s">
        <v>47</v>
      </c>
      <c r="D33" s="326"/>
      <c r="E33" s="326"/>
      <c r="F33" s="326"/>
      <c r="G33" s="30"/>
      <c r="H33" s="1"/>
    </row>
    <row r="34" spans="3:8" ht="15.75">
      <c r="C34" s="326"/>
      <c r="D34" s="326"/>
      <c r="E34" s="326"/>
      <c r="F34" s="326"/>
      <c r="G34" s="30"/>
      <c r="H34" s="1"/>
    </row>
    <row r="35" spans="3:8" ht="15.75">
      <c r="C35" s="324" t="s">
        <v>48</v>
      </c>
      <c r="D35" s="324"/>
      <c r="E35" s="324"/>
      <c r="F35" s="324"/>
      <c r="G35" s="324"/>
      <c r="H35" s="1"/>
    </row>
    <row r="36" spans="3:8" ht="15.75">
      <c r="C36" s="1" t="s">
        <v>49</v>
      </c>
      <c r="D36" s="1"/>
      <c r="E36" s="1"/>
      <c r="F36" s="1"/>
      <c r="G36" s="1"/>
      <c r="H36" s="1"/>
    </row>
    <row r="37" spans="3:8" ht="14.45" customHeight="1">
      <c r="C37" s="326" t="s">
        <v>50</v>
      </c>
      <c r="D37" s="326"/>
      <c r="E37" s="326"/>
      <c r="F37" s="30"/>
      <c r="G37" s="30"/>
      <c r="H37" s="1"/>
    </row>
    <row r="38" spans="3:8" ht="15.75">
      <c r="C38" s="326"/>
      <c r="D38" s="326"/>
      <c r="E38" s="326"/>
      <c r="F38" s="30"/>
      <c r="G38" s="30"/>
      <c r="H38" s="1"/>
    </row>
    <row r="39" spans="3:8" ht="15.75">
      <c r="C39" s="326"/>
      <c r="D39" s="326"/>
      <c r="E39" s="326"/>
      <c r="F39" s="30"/>
      <c r="G39" s="30"/>
      <c r="H39" s="1"/>
    </row>
    <row r="40" spans="3:8">
      <c r="C40" t="s">
        <v>54</v>
      </c>
    </row>
    <row r="41" spans="3:8">
      <c r="C41" t="s">
        <v>53</v>
      </c>
    </row>
  </sheetData>
  <mergeCells count="17">
    <mergeCell ref="C37:E39"/>
    <mergeCell ref="C29:F30"/>
    <mergeCell ref="C33:F34"/>
    <mergeCell ref="C28:E28"/>
    <mergeCell ref="C31:E31"/>
    <mergeCell ref="C32:F32"/>
    <mergeCell ref="C35:G35"/>
    <mergeCell ref="C21:E21"/>
    <mergeCell ref="C22:E22"/>
    <mergeCell ref="C23:E23"/>
    <mergeCell ref="C27:F27"/>
    <mergeCell ref="C1:E1"/>
    <mergeCell ref="C19:F19"/>
    <mergeCell ref="C24:H24"/>
    <mergeCell ref="C25:E25"/>
    <mergeCell ref="C26:G26"/>
    <mergeCell ref="C20:E20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0"/>
  <sheetViews>
    <sheetView workbookViewId="0">
      <selection activeCell="H3" sqref="H3"/>
    </sheetView>
  </sheetViews>
  <sheetFormatPr defaultRowHeight="15"/>
  <cols>
    <col min="1" max="1" width="12.28515625" style="204" customWidth="1"/>
    <col min="2" max="4" width="7" style="203" customWidth="1"/>
    <col min="5" max="5" width="2.42578125" customWidth="1"/>
    <col min="6" max="6" width="12.28515625" style="204" customWidth="1"/>
    <col min="7" max="9" width="7" style="203" customWidth="1"/>
    <col min="10" max="10" width="2.42578125" customWidth="1"/>
    <col min="11" max="11" width="11" style="205" customWidth="1"/>
    <col min="12" max="12" width="6.42578125" style="205" customWidth="1"/>
    <col min="13" max="13" width="11" style="203" customWidth="1"/>
  </cols>
  <sheetData>
    <row r="1" spans="1:13" s="204" customFormat="1" ht="15.75" thickBot="1">
      <c r="A1" s="213" t="s">
        <v>301</v>
      </c>
      <c r="B1" s="214">
        <v>1</v>
      </c>
      <c r="C1" s="215">
        <v>2</v>
      </c>
      <c r="D1" s="216">
        <v>3</v>
      </c>
      <c r="E1" s="217"/>
      <c r="F1" s="213" t="s">
        <v>304</v>
      </c>
      <c r="G1" s="214">
        <v>1</v>
      </c>
      <c r="H1" s="215">
        <v>2</v>
      </c>
      <c r="I1" s="216">
        <v>3</v>
      </c>
      <c r="K1" s="208"/>
      <c r="L1" s="208"/>
      <c r="M1" s="209"/>
    </row>
    <row r="2" spans="1:13">
      <c r="A2" s="218" t="s">
        <v>305</v>
      </c>
      <c r="B2" s="219" t="s">
        <v>311</v>
      </c>
      <c r="C2" s="220" t="s">
        <v>312</v>
      </c>
      <c r="D2" s="221" t="s">
        <v>313</v>
      </c>
      <c r="E2" s="222"/>
      <c r="F2" s="218" t="s">
        <v>305</v>
      </c>
      <c r="G2" s="219" t="s">
        <v>311</v>
      </c>
      <c r="H2" s="220"/>
      <c r="I2" s="221"/>
      <c r="K2" s="210"/>
      <c r="L2" s="210"/>
      <c r="M2" s="211"/>
    </row>
    <row r="3" spans="1:13">
      <c r="A3" s="223" t="s">
        <v>306</v>
      </c>
      <c r="B3" s="224" t="s">
        <v>312</v>
      </c>
      <c r="C3" s="225" t="s">
        <v>217</v>
      </c>
      <c r="D3" s="207" t="s">
        <v>315</v>
      </c>
      <c r="E3" s="222"/>
      <c r="F3" s="223" t="s">
        <v>306</v>
      </c>
      <c r="G3" s="224"/>
      <c r="H3" s="225" t="s">
        <v>311</v>
      </c>
      <c r="I3" s="207"/>
      <c r="K3" s="210"/>
      <c r="L3" s="210"/>
      <c r="M3" s="211"/>
    </row>
    <row r="4" spans="1:13" ht="15.75" thickBot="1">
      <c r="A4" s="226" t="s">
        <v>307</v>
      </c>
      <c r="B4" s="227" t="s">
        <v>314</v>
      </c>
      <c r="C4" s="206" t="s">
        <v>316</v>
      </c>
      <c r="D4" s="228" t="s">
        <v>311</v>
      </c>
      <c r="E4" s="222"/>
      <c r="F4" s="226" t="s">
        <v>307</v>
      </c>
      <c r="G4" s="227"/>
      <c r="H4" s="206"/>
      <c r="I4" s="228" t="s">
        <v>311</v>
      </c>
      <c r="K4" s="210"/>
      <c r="L4" s="210"/>
      <c r="M4" s="211"/>
    </row>
    <row r="5" spans="1:13" ht="15.75" thickBot="1">
      <c r="A5" s="217"/>
      <c r="B5" s="205"/>
      <c r="C5" s="205"/>
      <c r="D5" s="205"/>
      <c r="E5" s="222"/>
      <c r="F5" s="217"/>
      <c r="G5" s="205"/>
      <c r="H5" s="205"/>
      <c r="I5" s="205"/>
      <c r="K5" s="210"/>
      <c r="L5" s="210"/>
      <c r="M5" s="211"/>
    </row>
    <row r="6" spans="1:13" s="204" customFormat="1" ht="15.75" thickBot="1">
      <c r="A6" s="213" t="s">
        <v>303</v>
      </c>
      <c r="B6" s="214">
        <v>4</v>
      </c>
      <c r="C6" s="215">
        <v>5</v>
      </c>
      <c r="D6" s="216">
        <v>6</v>
      </c>
      <c r="E6" s="217"/>
      <c r="F6" s="213" t="s">
        <v>302</v>
      </c>
      <c r="G6" s="214">
        <v>4</v>
      </c>
      <c r="H6" s="215">
        <v>5</v>
      </c>
      <c r="I6" s="216">
        <v>6</v>
      </c>
      <c r="K6" s="208"/>
      <c r="L6" s="208"/>
      <c r="M6" s="209"/>
    </row>
    <row r="7" spans="1:13">
      <c r="A7" s="218" t="s">
        <v>308</v>
      </c>
      <c r="B7" s="219" t="s">
        <v>311</v>
      </c>
      <c r="C7" s="220" t="s">
        <v>317</v>
      </c>
      <c r="D7" s="221" t="s">
        <v>318</v>
      </c>
      <c r="E7" s="222"/>
      <c r="F7" s="218" t="s">
        <v>308</v>
      </c>
      <c r="G7" s="219" t="s">
        <v>311</v>
      </c>
      <c r="H7" s="220"/>
      <c r="I7" s="221"/>
      <c r="K7" s="210"/>
      <c r="L7" s="210"/>
      <c r="M7" s="210"/>
    </row>
    <row r="8" spans="1:13" ht="15.75" thickBot="1">
      <c r="A8" s="223" t="s">
        <v>309</v>
      </c>
      <c r="B8" s="224" t="s">
        <v>319</v>
      </c>
      <c r="C8" s="225" t="s">
        <v>311</v>
      </c>
      <c r="D8" s="207" t="s">
        <v>320</v>
      </c>
      <c r="E8" s="222"/>
      <c r="F8" s="229" t="s">
        <v>309</v>
      </c>
      <c r="G8" s="224"/>
      <c r="H8" s="225" t="s">
        <v>311</v>
      </c>
      <c r="I8" s="207"/>
      <c r="K8" s="210"/>
      <c r="L8" s="210"/>
      <c r="M8" s="210"/>
    </row>
    <row r="9" spans="1:13" ht="15.75" thickBot="1">
      <c r="A9" s="226" t="s">
        <v>310</v>
      </c>
      <c r="B9" s="227" t="s">
        <v>318</v>
      </c>
      <c r="C9" s="206" t="s">
        <v>321</v>
      </c>
      <c r="D9" s="228" t="s">
        <v>311</v>
      </c>
      <c r="E9" s="222"/>
      <c r="F9" s="213" t="s">
        <v>310</v>
      </c>
      <c r="G9" s="227"/>
      <c r="H9" s="206"/>
      <c r="I9" s="228" t="s">
        <v>311</v>
      </c>
      <c r="K9" s="210"/>
      <c r="L9" s="210"/>
      <c r="M9" s="210"/>
    </row>
    <row r="10" spans="1:13">
      <c r="K10" s="210"/>
      <c r="L10" s="210"/>
      <c r="M10" s="211"/>
    </row>
    <row r="11" spans="1:13">
      <c r="A11" s="212"/>
      <c r="B11" s="209"/>
      <c r="C11" s="209"/>
      <c r="D11" s="209"/>
      <c r="E11" s="212"/>
      <c r="F11" s="212"/>
      <c r="G11" s="209"/>
      <c r="H11" s="209"/>
      <c r="I11" s="209"/>
      <c r="J11" s="212"/>
      <c r="K11" s="208"/>
      <c r="L11" s="208"/>
      <c r="M11" s="209"/>
    </row>
    <row r="12" spans="1:13">
      <c r="A12" s="212"/>
      <c r="B12" s="209"/>
      <c r="C12" s="211"/>
      <c r="D12" s="211"/>
      <c r="E12" s="76"/>
      <c r="F12" s="212"/>
      <c r="G12" s="209"/>
      <c r="H12" s="211"/>
      <c r="I12" s="211"/>
      <c r="J12" s="76"/>
      <c r="K12" s="210"/>
      <c r="L12" s="210"/>
      <c r="M12" s="211"/>
    </row>
    <row r="13" spans="1:13">
      <c r="A13" s="212"/>
      <c r="B13" s="211"/>
      <c r="C13" s="209"/>
      <c r="D13" s="211"/>
      <c r="E13" s="76"/>
      <c r="F13" s="212"/>
      <c r="G13" s="211"/>
      <c r="H13" s="209"/>
      <c r="I13" s="211"/>
      <c r="J13" s="76"/>
      <c r="K13" s="210"/>
      <c r="L13" s="210"/>
      <c r="M13" s="211"/>
    </row>
    <row r="14" spans="1:13">
      <c r="A14" s="212"/>
      <c r="B14" s="211"/>
      <c r="C14" s="211"/>
      <c r="D14" s="209"/>
      <c r="E14" s="76"/>
      <c r="F14" s="212"/>
      <c r="G14" s="211"/>
      <c r="H14" s="211"/>
      <c r="I14" s="209"/>
      <c r="J14" s="76"/>
      <c r="K14" s="210"/>
      <c r="L14" s="210"/>
      <c r="M14" s="211"/>
    </row>
    <row r="15" spans="1:13">
      <c r="A15" s="212"/>
      <c r="B15" s="211"/>
      <c r="C15" s="211"/>
      <c r="D15" s="211"/>
      <c r="E15" s="76"/>
      <c r="F15" s="212"/>
      <c r="G15" s="211"/>
      <c r="H15" s="211"/>
      <c r="I15" s="211"/>
      <c r="J15" s="76"/>
      <c r="K15" s="210"/>
      <c r="L15" s="210"/>
      <c r="M15" s="211"/>
    </row>
    <row r="16" spans="1:13">
      <c r="A16" s="212"/>
      <c r="B16" s="209"/>
      <c r="C16" s="209"/>
      <c r="D16" s="209"/>
      <c r="E16" s="212"/>
      <c r="F16" s="212"/>
      <c r="G16" s="209"/>
      <c r="H16" s="209"/>
      <c r="I16" s="209"/>
      <c r="J16" s="212"/>
      <c r="K16" s="208"/>
      <c r="L16" s="208"/>
      <c r="M16" s="209"/>
    </row>
    <row r="17" spans="1:13">
      <c r="A17" s="212"/>
      <c r="B17" s="209"/>
      <c r="C17" s="211"/>
      <c r="D17" s="211"/>
      <c r="E17" s="76"/>
      <c r="F17" s="212"/>
      <c r="G17" s="209"/>
      <c r="H17" s="211"/>
      <c r="I17" s="211"/>
      <c r="J17" s="76"/>
      <c r="K17" s="210"/>
      <c r="L17" s="210"/>
      <c r="M17" s="210"/>
    </row>
    <row r="18" spans="1:13">
      <c r="A18" s="212"/>
      <c r="B18" s="211"/>
      <c r="C18" s="209"/>
      <c r="D18" s="211"/>
      <c r="E18" s="76"/>
      <c r="F18" s="212"/>
      <c r="G18" s="211"/>
      <c r="H18" s="209"/>
      <c r="I18" s="211"/>
      <c r="J18" s="76"/>
      <c r="K18" s="210"/>
      <c r="L18" s="210"/>
      <c r="M18" s="210"/>
    </row>
    <row r="19" spans="1:13">
      <c r="A19" s="212"/>
      <c r="B19" s="211"/>
      <c r="C19" s="211"/>
      <c r="D19" s="209"/>
      <c r="E19" s="76"/>
      <c r="F19" s="212"/>
      <c r="G19" s="211"/>
      <c r="H19" s="211"/>
      <c r="I19" s="209"/>
      <c r="J19" s="76"/>
      <c r="K19" s="210"/>
      <c r="L19" s="210"/>
      <c r="M19" s="210"/>
    </row>
    <row r="20" spans="1:13">
      <c r="A20" s="212"/>
      <c r="B20" s="211"/>
      <c r="C20" s="211"/>
      <c r="D20" s="211"/>
      <c r="E20" s="76"/>
      <c r="F20" s="212"/>
      <c r="G20" s="211"/>
      <c r="H20" s="211"/>
      <c r="I20" s="211"/>
      <c r="J20" s="76"/>
      <c r="K20" s="210"/>
      <c r="L20" s="210"/>
      <c r="M20" s="211"/>
    </row>
    <row r="21" spans="1:13">
      <c r="A21" s="212"/>
      <c r="B21" s="209"/>
      <c r="C21" s="209"/>
      <c r="D21" s="209"/>
      <c r="E21" s="212"/>
      <c r="F21" s="212"/>
      <c r="G21" s="209"/>
      <c r="H21" s="209"/>
      <c r="I21" s="209"/>
      <c r="J21" s="212"/>
      <c r="K21" s="208"/>
      <c r="L21" s="208"/>
      <c r="M21" s="209"/>
    </row>
    <row r="22" spans="1:13">
      <c r="A22" s="212"/>
      <c r="B22" s="209"/>
      <c r="C22" s="211"/>
      <c r="D22" s="211"/>
      <c r="E22" s="76"/>
      <c r="F22" s="212"/>
      <c r="G22" s="209"/>
      <c r="H22" s="211"/>
      <c r="I22" s="211"/>
      <c r="J22" s="76"/>
      <c r="K22" s="210"/>
      <c r="L22" s="210"/>
      <c r="M22" s="211"/>
    </row>
    <row r="23" spans="1:13">
      <c r="A23" s="212"/>
      <c r="B23" s="211"/>
      <c r="C23" s="209"/>
      <c r="D23" s="211"/>
      <c r="E23" s="76"/>
      <c r="F23" s="212"/>
      <c r="G23" s="211"/>
      <c r="H23" s="209"/>
      <c r="I23" s="211"/>
      <c r="J23" s="76"/>
      <c r="K23" s="210"/>
      <c r="L23" s="210"/>
      <c r="M23" s="211"/>
    </row>
    <row r="24" spans="1:13">
      <c r="A24" s="212"/>
      <c r="B24" s="211"/>
      <c r="C24" s="211"/>
      <c r="D24" s="209"/>
      <c r="E24" s="76"/>
      <c r="F24" s="212"/>
      <c r="G24" s="211"/>
      <c r="H24" s="211"/>
      <c r="I24" s="209"/>
      <c r="J24" s="76"/>
      <c r="K24" s="210"/>
      <c r="L24" s="210"/>
      <c r="M24" s="211"/>
    </row>
    <row r="25" spans="1:13">
      <c r="A25" s="212"/>
      <c r="B25" s="211"/>
      <c r="C25" s="211"/>
      <c r="D25" s="211"/>
      <c r="E25" s="76"/>
      <c r="F25" s="212"/>
      <c r="G25" s="211"/>
      <c r="H25" s="211"/>
      <c r="I25" s="211"/>
      <c r="J25" s="76"/>
      <c r="K25" s="210"/>
      <c r="L25" s="210"/>
      <c r="M25" s="211"/>
    </row>
    <row r="26" spans="1:13">
      <c r="A26" s="212"/>
      <c r="B26" s="209"/>
      <c r="C26" s="209"/>
      <c r="D26" s="209"/>
      <c r="E26" s="212"/>
      <c r="F26" s="212"/>
      <c r="G26" s="209"/>
      <c r="H26" s="209"/>
      <c r="I26" s="209"/>
      <c r="J26" s="212"/>
      <c r="K26" s="208"/>
      <c r="L26" s="208"/>
      <c r="M26" s="209"/>
    </row>
    <row r="27" spans="1:13">
      <c r="A27" s="212"/>
      <c r="B27" s="209"/>
      <c r="C27" s="211"/>
      <c r="D27" s="211"/>
      <c r="E27" s="76"/>
      <c r="F27" s="212"/>
      <c r="G27" s="209"/>
      <c r="H27" s="211"/>
      <c r="I27" s="211"/>
      <c r="J27" s="76"/>
      <c r="K27" s="210"/>
      <c r="L27" s="210"/>
      <c r="M27" s="210"/>
    </row>
    <row r="28" spans="1:13">
      <c r="A28" s="212"/>
      <c r="B28" s="211"/>
      <c r="C28" s="209"/>
      <c r="D28" s="211"/>
      <c r="E28" s="76"/>
      <c r="F28" s="212"/>
      <c r="G28" s="211"/>
      <c r="H28" s="209"/>
      <c r="I28" s="211"/>
      <c r="J28" s="76"/>
      <c r="K28" s="210"/>
      <c r="L28" s="210"/>
      <c r="M28" s="210"/>
    </row>
    <row r="29" spans="1:13">
      <c r="A29" s="212"/>
      <c r="B29" s="211"/>
      <c r="C29" s="211"/>
      <c r="D29" s="209"/>
      <c r="E29" s="76"/>
      <c r="F29" s="212"/>
      <c r="G29" s="211"/>
      <c r="H29" s="211"/>
      <c r="I29" s="209"/>
      <c r="J29" s="76"/>
      <c r="K29" s="210"/>
      <c r="L29" s="210"/>
      <c r="M29" s="210"/>
    </row>
    <row r="30" spans="1:13">
      <c r="K30" s="210"/>
      <c r="L30" s="210"/>
      <c r="M30" s="211"/>
    </row>
  </sheetData>
  <pageMargins left="0.7" right="0.7" top="0.78740157499999996" bottom="0.78740157499999996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S23"/>
  <sheetViews>
    <sheetView workbookViewId="0">
      <selection sqref="A1:B1"/>
    </sheetView>
  </sheetViews>
  <sheetFormatPr defaultRowHeight="26.25"/>
  <cols>
    <col min="1" max="1" width="5.140625" style="85" customWidth="1"/>
    <col min="2" max="2" width="24.5703125" style="85" customWidth="1"/>
    <col min="3" max="14" width="4.140625" style="85" customWidth="1"/>
    <col min="15" max="17" width="12.140625" style="85" customWidth="1"/>
    <col min="18" max="18" width="10.85546875" style="85" customWidth="1"/>
    <col min="19" max="19" width="5.42578125" style="179" customWidth="1"/>
    <col min="20" max="20" width="6.85546875" style="85" customWidth="1"/>
    <col min="21" max="21" width="17.42578125" style="85" customWidth="1"/>
    <col min="22" max="22" width="3.42578125" style="85" customWidth="1"/>
    <col min="23" max="23" width="17.42578125" style="85" customWidth="1"/>
    <col min="24" max="25" width="9.140625" style="85"/>
    <col min="26" max="26" width="6.85546875" style="85" customWidth="1"/>
    <col min="27" max="27" width="17.42578125" style="85" customWidth="1"/>
    <col min="28" max="28" width="9.140625" style="85"/>
    <col min="29" max="29" width="17.42578125" style="85" customWidth="1"/>
    <col min="30" max="31" width="9.140625" style="85"/>
    <col min="32" max="32" width="6.85546875" style="85" customWidth="1"/>
    <col min="33" max="33" width="17.42578125" style="85" customWidth="1"/>
    <col min="34" max="34" width="9.140625" style="85"/>
    <col min="35" max="35" width="17.42578125" style="85" customWidth="1"/>
    <col min="36" max="16384" width="9.140625" style="85"/>
  </cols>
  <sheetData>
    <row r="1" spans="1:19" ht="27" thickBot="1">
      <c r="A1" s="327" t="s">
        <v>216</v>
      </c>
      <c r="B1" s="328"/>
      <c r="C1" s="331">
        <v>1</v>
      </c>
      <c r="D1" s="329"/>
      <c r="E1" s="329">
        <v>2</v>
      </c>
      <c r="F1" s="329"/>
      <c r="G1" s="329">
        <v>3</v>
      </c>
      <c r="H1" s="329"/>
      <c r="I1" s="329">
        <v>4</v>
      </c>
      <c r="J1" s="329"/>
      <c r="K1" s="329">
        <v>5</v>
      </c>
      <c r="L1" s="329"/>
      <c r="M1" s="329">
        <v>6</v>
      </c>
      <c r="N1" s="330"/>
      <c r="O1" s="110" t="s">
        <v>215</v>
      </c>
      <c r="P1" s="111" t="s">
        <v>218</v>
      </c>
      <c r="Q1" s="110" t="s">
        <v>213</v>
      </c>
    </row>
    <row r="2" spans="1:19">
      <c r="A2" s="183" t="s">
        <v>15</v>
      </c>
      <c r="B2" s="180" t="s">
        <v>272</v>
      </c>
      <c r="C2" s="104" t="s">
        <v>217</v>
      </c>
      <c r="D2" s="105" t="s">
        <v>217</v>
      </c>
      <c r="E2" s="106">
        <v>1</v>
      </c>
      <c r="F2" s="106">
        <v>1</v>
      </c>
      <c r="G2" s="106">
        <v>0</v>
      </c>
      <c r="H2" s="106">
        <v>1</v>
      </c>
      <c r="I2" s="106">
        <v>0</v>
      </c>
      <c r="J2" s="106">
        <v>0</v>
      </c>
      <c r="K2" s="106">
        <v>1</v>
      </c>
      <c r="L2" s="106">
        <v>1</v>
      </c>
      <c r="M2" s="106">
        <v>0</v>
      </c>
      <c r="N2" s="107">
        <v>0</v>
      </c>
      <c r="O2" s="103">
        <v>5</v>
      </c>
      <c r="P2" s="112">
        <v>2</v>
      </c>
      <c r="Q2" s="103" t="s">
        <v>16</v>
      </c>
      <c r="S2" s="186"/>
    </row>
    <row r="3" spans="1:19">
      <c r="A3" s="184" t="s">
        <v>17</v>
      </c>
      <c r="B3" s="181" t="s">
        <v>276</v>
      </c>
      <c r="C3" s="99">
        <v>0</v>
      </c>
      <c r="D3" s="87">
        <v>0</v>
      </c>
      <c r="E3" s="86" t="s">
        <v>217</v>
      </c>
      <c r="F3" s="86" t="s">
        <v>217</v>
      </c>
      <c r="G3" s="87">
        <v>0</v>
      </c>
      <c r="H3" s="87">
        <v>1</v>
      </c>
      <c r="I3" s="87">
        <v>0</v>
      </c>
      <c r="J3" s="87">
        <v>1</v>
      </c>
      <c r="K3" s="87">
        <v>0</v>
      </c>
      <c r="L3" s="87">
        <v>0</v>
      </c>
      <c r="M3" s="87">
        <v>0</v>
      </c>
      <c r="N3" s="108">
        <v>0</v>
      </c>
      <c r="O3" s="101">
        <v>2</v>
      </c>
      <c r="P3" s="113">
        <v>0</v>
      </c>
      <c r="Q3" s="101" t="s">
        <v>285</v>
      </c>
      <c r="S3" s="186"/>
    </row>
    <row r="4" spans="1:19">
      <c r="A4" s="184" t="s">
        <v>16</v>
      </c>
      <c r="B4" s="181" t="s">
        <v>278</v>
      </c>
      <c r="C4" s="99">
        <v>0</v>
      </c>
      <c r="D4" s="87">
        <v>1</v>
      </c>
      <c r="E4" s="87">
        <v>0</v>
      </c>
      <c r="F4" s="87">
        <v>1</v>
      </c>
      <c r="G4" s="86" t="s">
        <v>217</v>
      </c>
      <c r="H4" s="86" t="s">
        <v>217</v>
      </c>
      <c r="I4" s="87">
        <v>1</v>
      </c>
      <c r="J4" s="87">
        <v>1</v>
      </c>
      <c r="K4" s="87">
        <v>0</v>
      </c>
      <c r="L4" s="87">
        <v>0</v>
      </c>
      <c r="M4" s="87">
        <v>0</v>
      </c>
      <c r="N4" s="108">
        <v>0</v>
      </c>
      <c r="O4" s="101">
        <v>4</v>
      </c>
      <c r="P4" s="113">
        <v>1</v>
      </c>
      <c r="Q4" s="101" t="s">
        <v>14</v>
      </c>
      <c r="S4" s="186"/>
    </row>
    <row r="5" spans="1:19">
      <c r="A5" s="184" t="s">
        <v>14</v>
      </c>
      <c r="B5" s="181" t="s">
        <v>277</v>
      </c>
      <c r="C5" s="99">
        <v>1</v>
      </c>
      <c r="D5" s="87">
        <v>0</v>
      </c>
      <c r="E5" s="87">
        <v>0</v>
      </c>
      <c r="F5" s="87">
        <v>1</v>
      </c>
      <c r="G5" s="87">
        <v>0</v>
      </c>
      <c r="H5" s="87">
        <v>0</v>
      </c>
      <c r="I5" s="86" t="s">
        <v>217</v>
      </c>
      <c r="J5" s="86" t="s">
        <v>217</v>
      </c>
      <c r="K5" s="87">
        <v>0</v>
      </c>
      <c r="L5" s="87">
        <v>0</v>
      </c>
      <c r="M5" s="87">
        <v>0</v>
      </c>
      <c r="N5" s="108">
        <v>0</v>
      </c>
      <c r="O5" s="101">
        <v>2</v>
      </c>
      <c r="P5" s="113">
        <v>1</v>
      </c>
      <c r="Q5" s="101" t="s">
        <v>286</v>
      </c>
      <c r="S5" s="186"/>
    </row>
    <row r="6" spans="1:19">
      <c r="A6" s="184" t="s">
        <v>286</v>
      </c>
      <c r="B6" s="181" t="s">
        <v>273</v>
      </c>
      <c r="C6" s="99">
        <v>0</v>
      </c>
      <c r="D6" s="87">
        <v>0</v>
      </c>
      <c r="E6" s="87">
        <v>1</v>
      </c>
      <c r="F6" s="87">
        <v>1</v>
      </c>
      <c r="G6" s="87">
        <v>1</v>
      </c>
      <c r="H6" s="87">
        <v>1</v>
      </c>
      <c r="I6" s="87">
        <v>1</v>
      </c>
      <c r="J6" s="87">
        <v>1</v>
      </c>
      <c r="K6" s="86" t="s">
        <v>217</v>
      </c>
      <c r="L6" s="86" t="s">
        <v>217</v>
      </c>
      <c r="M6" s="87">
        <v>1</v>
      </c>
      <c r="N6" s="108">
        <v>1</v>
      </c>
      <c r="O6" s="101">
        <v>8</v>
      </c>
      <c r="P6" s="113">
        <v>4</v>
      </c>
      <c r="Q6" s="101" t="s">
        <v>15</v>
      </c>
      <c r="S6" s="186"/>
    </row>
    <row r="7" spans="1:19" ht="27" thickBot="1">
      <c r="A7" s="185" t="s">
        <v>285</v>
      </c>
      <c r="B7" s="182" t="s">
        <v>279</v>
      </c>
      <c r="C7" s="100">
        <v>1</v>
      </c>
      <c r="D7" s="88">
        <v>1</v>
      </c>
      <c r="E7" s="88">
        <v>1</v>
      </c>
      <c r="F7" s="88">
        <v>1</v>
      </c>
      <c r="G7" s="88">
        <v>1</v>
      </c>
      <c r="H7" s="88">
        <v>1</v>
      </c>
      <c r="I7" s="88">
        <v>1</v>
      </c>
      <c r="J7" s="88">
        <v>1</v>
      </c>
      <c r="K7" s="88">
        <v>0</v>
      </c>
      <c r="L7" s="88">
        <v>0</v>
      </c>
      <c r="M7" s="89" t="s">
        <v>217</v>
      </c>
      <c r="N7" s="109" t="s">
        <v>217</v>
      </c>
      <c r="O7" s="102">
        <v>8</v>
      </c>
      <c r="P7" s="114">
        <v>4</v>
      </c>
      <c r="Q7" s="102" t="s">
        <v>17</v>
      </c>
      <c r="S7" s="186"/>
    </row>
    <row r="8" spans="1:19">
      <c r="S8" s="186"/>
    </row>
    <row r="9" spans="1:19">
      <c r="C9" s="178"/>
      <c r="E9" s="90"/>
      <c r="G9" s="90"/>
      <c r="I9" s="90"/>
      <c r="K9" s="90"/>
      <c r="S9" s="186"/>
    </row>
    <row r="10" spans="1:19">
      <c r="C10" s="90"/>
      <c r="E10" s="90"/>
      <c r="G10" s="90"/>
      <c r="I10" s="90"/>
      <c r="K10" s="90"/>
      <c r="S10" s="186"/>
    </row>
    <row r="11" spans="1:19">
      <c r="C11" s="91"/>
      <c r="E11" s="90"/>
      <c r="G11" s="90"/>
      <c r="I11" s="90"/>
      <c r="K11" s="90"/>
      <c r="S11" s="186"/>
    </row>
    <row r="12" spans="1:19">
      <c r="C12" s="90"/>
      <c r="S12" s="186"/>
    </row>
    <row r="13" spans="1:19">
      <c r="C13" s="91"/>
      <c r="S13" s="186"/>
    </row>
    <row r="14" spans="1:19">
      <c r="C14" s="90"/>
      <c r="S14" s="186"/>
    </row>
    <row r="15" spans="1:19">
      <c r="C15" s="91"/>
      <c r="S15" s="186"/>
    </row>
    <row r="16" spans="1:19">
      <c r="C16" s="90"/>
      <c r="S16" s="186"/>
    </row>
    <row r="17" spans="3:3">
      <c r="C17" s="90"/>
    </row>
    <row r="18" spans="3:3">
      <c r="C18" s="90"/>
    </row>
    <row r="19" spans="3:3">
      <c r="C19" s="90"/>
    </row>
    <row r="20" spans="3:3">
      <c r="C20" s="90"/>
    </row>
    <row r="21" spans="3:3">
      <c r="C21" s="90"/>
    </row>
    <row r="22" spans="3:3">
      <c r="C22" s="90"/>
    </row>
    <row r="23" spans="3:3">
      <c r="C23" s="90"/>
    </row>
  </sheetData>
  <mergeCells count="7">
    <mergeCell ref="A1:B1"/>
    <mergeCell ref="M1:N1"/>
    <mergeCell ref="C1:D1"/>
    <mergeCell ref="E1:F1"/>
    <mergeCell ref="G1:H1"/>
    <mergeCell ref="I1:J1"/>
    <mergeCell ref="K1:L1"/>
  </mergeCells>
  <pageMargins left="0.7" right="0.7" top="0.78740157499999996" bottom="0.78740157499999996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8"/>
  <dimension ref="A1:L21"/>
  <sheetViews>
    <sheetView zoomScale="70" zoomScaleNormal="70" workbookViewId="0">
      <selection activeCell="M1" sqref="M1"/>
    </sheetView>
  </sheetViews>
  <sheetFormatPr defaultRowHeight="15"/>
  <cols>
    <col min="1" max="1" width="13.140625" bestFit="1" customWidth="1"/>
    <col min="2" max="11" width="9.5703125" customWidth="1"/>
    <col min="13" max="13" width="9.140625" customWidth="1"/>
  </cols>
  <sheetData>
    <row r="1" spans="1:12" ht="39.6" customHeight="1">
      <c r="E1" s="332" t="s">
        <v>58</v>
      </c>
      <c r="F1" s="332"/>
      <c r="G1" s="332"/>
      <c r="H1" s="332"/>
    </row>
    <row r="2" spans="1:12" ht="27" customHeight="1" thickBot="1"/>
    <row r="3" spans="1:12" ht="35.450000000000003" customHeight="1" thickBot="1">
      <c r="A3" s="32" t="s">
        <v>59</v>
      </c>
      <c r="B3" s="80" t="s">
        <v>195</v>
      </c>
      <c r="C3" s="81" t="s">
        <v>196</v>
      </c>
      <c r="D3" s="82" t="s">
        <v>197</v>
      </c>
      <c r="E3" s="82" t="s">
        <v>198</v>
      </c>
      <c r="F3" s="82" t="s">
        <v>199</v>
      </c>
      <c r="G3" s="82" t="s">
        <v>200</v>
      </c>
      <c r="H3" s="82" t="s">
        <v>201</v>
      </c>
      <c r="I3" s="82" t="s">
        <v>202</v>
      </c>
      <c r="J3" s="82" t="s">
        <v>203</v>
      </c>
      <c r="K3" s="82" t="s">
        <v>204</v>
      </c>
      <c r="L3" s="33" t="s">
        <v>60</v>
      </c>
    </row>
    <row r="4" spans="1:12" ht="33" customHeight="1" thickTop="1">
      <c r="A4" s="34" t="s">
        <v>15</v>
      </c>
      <c r="B4" s="35">
        <v>9</v>
      </c>
      <c r="C4" s="36">
        <v>8</v>
      </c>
      <c r="D4" s="36">
        <v>9</v>
      </c>
      <c r="E4" s="36">
        <v>9</v>
      </c>
      <c r="F4" s="36">
        <v>8</v>
      </c>
      <c r="G4" s="139">
        <v>9</v>
      </c>
      <c r="H4" s="36">
        <v>8</v>
      </c>
      <c r="I4" s="36">
        <v>8</v>
      </c>
      <c r="J4" s="36"/>
      <c r="K4" s="36"/>
      <c r="L4" s="37">
        <f>B4+C4+D4+E4+F4+H4+I4+J4+K4</f>
        <v>59</v>
      </c>
    </row>
    <row r="5" spans="1:12" ht="30.6" customHeight="1">
      <c r="A5" s="38" t="s">
        <v>17</v>
      </c>
      <c r="B5" s="39">
        <v>8</v>
      </c>
      <c r="C5" s="40">
        <v>9</v>
      </c>
      <c r="D5" s="36">
        <v>9</v>
      </c>
      <c r="E5" s="36">
        <v>6</v>
      </c>
      <c r="F5" s="36">
        <v>7</v>
      </c>
      <c r="G5" s="139">
        <v>8</v>
      </c>
      <c r="H5" s="36">
        <v>7</v>
      </c>
      <c r="I5" s="36">
        <v>7</v>
      </c>
      <c r="J5" s="36"/>
      <c r="K5" s="36"/>
      <c r="L5" s="37">
        <f t="shared" ref="L5:L13" si="0">B5+C5+D5+E5+F5+H5+I5+J5+K5</f>
        <v>53</v>
      </c>
    </row>
    <row r="6" spans="1:12" ht="31.9" customHeight="1">
      <c r="A6" s="38" t="s">
        <v>16</v>
      </c>
      <c r="B6" s="39">
        <v>10</v>
      </c>
      <c r="C6" s="40">
        <v>10</v>
      </c>
      <c r="D6" s="36">
        <v>10</v>
      </c>
      <c r="E6" s="36">
        <v>9</v>
      </c>
      <c r="F6" s="36">
        <v>10</v>
      </c>
      <c r="G6" s="139">
        <v>9</v>
      </c>
      <c r="H6" s="36">
        <v>10</v>
      </c>
      <c r="I6" s="36">
        <v>8</v>
      </c>
      <c r="J6" s="36"/>
      <c r="K6" s="36"/>
      <c r="L6" s="37">
        <f t="shared" si="0"/>
        <v>67</v>
      </c>
    </row>
    <row r="7" spans="1:12" ht="31.9" customHeight="1">
      <c r="A7" s="38" t="s">
        <v>14</v>
      </c>
      <c r="B7" s="39">
        <v>9</v>
      </c>
      <c r="C7" s="40">
        <v>8</v>
      </c>
      <c r="D7" s="36">
        <v>9</v>
      </c>
      <c r="E7" s="36">
        <v>5</v>
      </c>
      <c r="F7" s="36">
        <v>3</v>
      </c>
      <c r="G7" s="139">
        <v>8</v>
      </c>
      <c r="H7" s="36">
        <v>8</v>
      </c>
      <c r="I7" s="36">
        <v>8</v>
      </c>
      <c r="J7" s="36"/>
      <c r="K7" s="36"/>
      <c r="L7" s="37">
        <f t="shared" si="0"/>
        <v>50</v>
      </c>
    </row>
    <row r="8" spans="1:12" ht="31.9" customHeight="1">
      <c r="A8" s="83" t="s">
        <v>61</v>
      </c>
      <c r="B8" s="39">
        <v>9</v>
      </c>
      <c r="C8" s="40">
        <v>9</v>
      </c>
      <c r="D8" s="36">
        <v>8</v>
      </c>
      <c r="E8" s="36">
        <v>8</v>
      </c>
      <c r="F8" s="36">
        <v>6</v>
      </c>
      <c r="G8" s="139">
        <v>8</v>
      </c>
      <c r="H8" s="36">
        <v>8</v>
      </c>
      <c r="I8" s="36">
        <v>7</v>
      </c>
      <c r="J8" s="36"/>
      <c r="K8" s="36"/>
      <c r="L8" s="37">
        <f t="shared" si="0"/>
        <v>55</v>
      </c>
    </row>
    <row r="9" spans="1:12" ht="31.9" customHeight="1">
      <c r="A9" s="83" t="s">
        <v>194</v>
      </c>
      <c r="B9" s="39">
        <v>10</v>
      </c>
      <c r="C9" s="40">
        <v>10</v>
      </c>
      <c r="D9" s="36">
        <v>9</v>
      </c>
      <c r="E9" s="36">
        <v>8</v>
      </c>
      <c r="F9" s="36">
        <v>10</v>
      </c>
      <c r="G9" s="139">
        <v>9</v>
      </c>
      <c r="H9" s="36">
        <v>10</v>
      </c>
      <c r="I9" s="36">
        <v>9</v>
      </c>
      <c r="J9" s="36"/>
      <c r="K9" s="36"/>
      <c r="L9" s="37">
        <f t="shared" si="0"/>
        <v>66</v>
      </c>
    </row>
    <row r="10" spans="1:12" ht="31.9" customHeight="1">
      <c r="A10" s="38" t="s">
        <v>62</v>
      </c>
      <c r="B10" s="39">
        <v>9</v>
      </c>
      <c r="C10" s="40">
        <v>9</v>
      </c>
      <c r="D10" s="36">
        <v>9</v>
      </c>
      <c r="E10" s="36">
        <v>8</v>
      </c>
      <c r="F10" s="36">
        <v>7</v>
      </c>
      <c r="G10" s="139">
        <v>8</v>
      </c>
      <c r="H10" s="36">
        <v>7</v>
      </c>
      <c r="I10" s="36">
        <v>7</v>
      </c>
      <c r="J10" s="36"/>
      <c r="K10" s="36"/>
      <c r="L10" s="37">
        <f t="shared" si="0"/>
        <v>56</v>
      </c>
    </row>
    <row r="11" spans="1:12" ht="31.9" customHeight="1">
      <c r="A11" s="38" t="s">
        <v>63</v>
      </c>
      <c r="B11" s="39">
        <v>8</v>
      </c>
      <c r="C11" s="40">
        <v>8</v>
      </c>
      <c r="D11" s="36">
        <v>8</v>
      </c>
      <c r="E11" s="36">
        <v>9</v>
      </c>
      <c r="F11" s="36">
        <v>8</v>
      </c>
      <c r="G11" s="139">
        <v>8</v>
      </c>
      <c r="H11" s="36"/>
      <c r="I11" s="36"/>
      <c r="J11" s="36"/>
      <c r="K11" s="36"/>
      <c r="L11" s="37">
        <f t="shared" si="0"/>
        <v>41</v>
      </c>
    </row>
    <row r="12" spans="1:12" ht="31.9" customHeight="1">
      <c r="A12" s="38" t="s">
        <v>205</v>
      </c>
      <c r="B12" s="39">
        <v>10</v>
      </c>
      <c r="C12" s="40">
        <v>10</v>
      </c>
      <c r="D12" s="36">
        <v>10</v>
      </c>
      <c r="E12" s="36">
        <v>10</v>
      </c>
      <c r="F12" s="36">
        <v>10</v>
      </c>
      <c r="G12" s="139">
        <v>10</v>
      </c>
      <c r="H12" s="36">
        <v>10</v>
      </c>
      <c r="I12" s="36">
        <v>10</v>
      </c>
      <c r="J12" s="36"/>
      <c r="K12" s="36"/>
      <c r="L12" s="37">
        <f t="shared" si="0"/>
        <v>70</v>
      </c>
    </row>
    <row r="13" spans="1:12" ht="31.9" customHeight="1" thickBot="1">
      <c r="A13" s="134" t="s">
        <v>263</v>
      </c>
      <c r="B13" s="135">
        <v>8</v>
      </c>
      <c r="C13" s="136">
        <v>8</v>
      </c>
      <c r="D13" s="137">
        <v>8</v>
      </c>
      <c r="E13" s="137">
        <v>8</v>
      </c>
      <c r="F13" s="137">
        <v>8</v>
      </c>
      <c r="G13" s="140">
        <v>8</v>
      </c>
      <c r="H13" s="137">
        <v>8</v>
      </c>
      <c r="I13" s="137">
        <v>8</v>
      </c>
      <c r="J13" s="137"/>
      <c r="K13" s="137"/>
      <c r="L13" s="138">
        <f t="shared" si="0"/>
        <v>56</v>
      </c>
    </row>
    <row r="14" spans="1:12" ht="31.9" customHeight="1"/>
    <row r="15" spans="1:12" ht="31.9" customHeight="1"/>
    <row r="16" spans="1:12" ht="31.9" customHeight="1"/>
    <row r="17" ht="31.9" customHeight="1"/>
    <row r="18" ht="31.9" customHeight="1"/>
    <row r="19" ht="31.9" customHeight="1"/>
    <row r="20" ht="31.9" customHeight="1"/>
    <row r="21" ht="31.9" customHeight="1"/>
  </sheetData>
  <mergeCells count="1">
    <mergeCell ref="E1:H1"/>
  </mergeCells>
  <phoneticPr fontId="19" type="noConversion"/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0"/>
  <sheetViews>
    <sheetView topLeftCell="A2" zoomScale="70" zoomScaleNormal="70" workbookViewId="0">
      <selection activeCell="K29" sqref="K29"/>
    </sheetView>
  </sheetViews>
  <sheetFormatPr defaultRowHeight="15"/>
  <cols>
    <col min="1" max="4" width="10.7109375" customWidth="1"/>
    <col min="5" max="5" width="12.42578125" style="144" customWidth="1"/>
    <col min="7" max="10" width="10.7109375" customWidth="1"/>
    <col min="11" max="11" width="12.42578125" style="144" customWidth="1"/>
  </cols>
  <sheetData>
    <row r="1" spans="1:11" ht="15.75" thickBot="1"/>
    <row r="2" spans="1:11" ht="15" customHeight="1">
      <c r="A2" s="260" t="s">
        <v>272</v>
      </c>
      <c r="B2" s="261"/>
      <c r="C2" s="282"/>
      <c r="D2" s="262"/>
      <c r="E2" s="334">
        <f>SUM(E4:E10)/7</f>
        <v>59</v>
      </c>
      <c r="G2" s="315" t="s">
        <v>273</v>
      </c>
      <c r="H2" s="316"/>
      <c r="I2" s="316"/>
      <c r="J2" s="344"/>
      <c r="K2" s="334">
        <f>SUM(K4:K10)/7</f>
        <v>54</v>
      </c>
    </row>
    <row r="3" spans="1:11" ht="15" customHeight="1" thickBot="1">
      <c r="A3" s="357"/>
      <c r="B3" s="358"/>
      <c r="C3" s="362"/>
      <c r="D3" s="363"/>
      <c r="E3" s="335"/>
      <c r="G3" s="345"/>
      <c r="H3" s="346"/>
      <c r="I3" s="346"/>
      <c r="J3" s="347"/>
      <c r="K3" s="335"/>
    </row>
    <row r="4" spans="1:11" ht="15.75" customHeight="1">
      <c r="A4" s="253" t="s">
        <v>71</v>
      </c>
      <c r="B4" s="254"/>
      <c r="C4" s="254"/>
      <c r="D4" s="336"/>
      <c r="E4" s="174">
        <f>'Bodování pokojů'!L13</f>
        <v>56</v>
      </c>
      <c r="G4" s="253" t="s">
        <v>248</v>
      </c>
      <c r="H4" s="254"/>
      <c r="I4" s="254"/>
      <c r="J4" s="336"/>
      <c r="K4" s="174">
        <f>E4</f>
        <v>56</v>
      </c>
    </row>
    <row r="5" spans="1:11" ht="15.75" customHeight="1">
      <c r="A5" s="241" t="s">
        <v>86</v>
      </c>
      <c r="B5" s="242"/>
      <c r="C5" s="242"/>
      <c r="D5" s="284"/>
      <c r="E5" s="175">
        <f>K4</f>
        <v>56</v>
      </c>
      <c r="G5" s="241" t="s">
        <v>260</v>
      </c>
      <c r="H5" s="242"/>
      <c r="I5" s="242"/>
      <c r="J5" s="284"/>
      <c r="K5" s="175">
        <f>K8</f>
        <v>53</v>
      </c>
    </row>
    <row r="6" spans="1:11" ht="15.75" customHeight="1">
      <c r="A6" s="241" t="s">
        <v>226</v>
      </c>
      <c r="B6" s="242"/>
      <c r="C6" s="242"/>
      <c r="D6" s="284"/>
      <c r="E6" s="175">
        <f>K5</f>
        <v>53</v>
      </c>
      <c r="G6" s="241" t="s">
        <v>234</v>
      </c>
      <c r="H6" s="242"/>
      <c r="I6" s="242"/>
      <c r="J6" s="284"/>
      <c r="K6" s="175">
        <f>K14</f>
        <v>50</v>
      </c>
    </row>
    <row r="7" spans="1:11" ht="15.75" customHeight="1">
      <c r="A7" s="241" t="s">
        <v>236</v>
      </c>
      <c r="B7" s="242"/>
      <c r="C7" s="242"/>
      <c r="D7" s="284"/>
      <c r="E7" s="175">
        <f>'Bodování pokojů'!L6</f>
        <v>67</v>
      </c>
      <c r="G7" s="241" t="s">
        <v>257</v>
      </c>
      <c r="H7" s="242"/>
      <c r="I7" s="242"/>
      <c r="J7" s="284"/>
      <c r="K7" s="175">
        <f>'Bodování pokojů'!L11</f>
        <v>41</v>
      </c>
    </row>
    <row r="8" spans="1:11" ht="15.75" customHeight="1">
      <c r="A8" s="241" t="s">
        <v>250</v>
      </c>
      <c r="B8" s="242"/>
      <c r="C8" s="242"/>
      <c r="D8" s="284"/>
      <c r="E8" s="175">
        <f>'Bodování pokojů'!L10</f>
        <v>56</v>
      </c>
      <c r="G8" s="241" t="s">
        <v>233</v>
      </c>
      <c r="H8" s="242"/>
      <c r="I8" s="242"/>
      <c r="J8" s="284"/>
      <c r="K8" s="175">
        <f>'Bodování pokojů'!L5</f>
        <v>53</v>
      </c>
    </row>
    <row r="9" spans="1:11" ht="15.75" customHeight="1">
      <c r="A9" s="241" t="s">
        <v>251</v>
      </c>
      <c r="B9" s="242"/>
      <c r="C9" s="242"/>
      <c r="D9" s="284"/>
      <c r="E9" s="175">
        <f>E20</f>
        <v>55</v>
      </c>
      <c r="G9" s="241" t="s">
        <v>258</v>
      </c>
      <c r="H9" s="242"/>
      <c r="I9" s="242"/>
      <c r="J9" s="284"/>
      <c r="K9" s="175">
        <f>E20</f>
        <v>55</v>
      </c>
    </row>
    <row r="10" spans="1:11" ht="16.5" customHeight="1" thickBot="1">
      <c r="A10" s="244" t="s">
        <v>237</v>
      </c>
      <c r="B10" s="245"/>
      <c r="C10" s="245"/>
      <c r="D10" s="338"/>
      <c r="E10" s="176">
        <f>K10</f>
        <v>70</v>
      </c>
      <c r="G10" s="244" t="s">
        <v>240</v>
      </c>
      <c r="H10" s="245"/>
      <c r="I10" s="245"/>
      <c r="J10" s="338"/>
      <c r="K10" s="176">
        <f>K20</f>
        <v>70</v>
      </c>
    </row>
    <row r="11" spans="1:11" ht="15.75" thickBot="1"/>
    <row r="12" spans="1:11" ht="15" customHeight="1">
      <c r="A12" s="260" t="s">
        <v>276</v>
      </c>
      <c r="B12" s="261"/>
      <c r="C12" s="282"/>
      <c r="D12" s="262"/>
      <c r="E12" s="334">
        <f>SUM(E14:E20)/7</f>
        <v>59.714285714285715</v>
      </c>
      <c r="G12" s="247" t="s">
        <v>277</v>
      </c>
      <c r="H12" s="248"/>
      <c r="I12" s="248"/>
      <c r="J12" s="249"/>
      <c r="K12" s="334">
        <f>SUM(K14:K20)/7</f>
        <v>61.571428571428569</v>
      </c>
    </row>
    <row r="13" spans="1:11" ht="15" customHeight="1" thickBot="1">
      <c r="A13" s="357"/>
      <c r="B13" s="358"/>
      <c r="C13" s="362"/>
      <c r="D13" s="363"/>
      <c r="E13" s="335"/>
      <c r="G13" s="340"/>
      <c r="H13" s="341"/>
      <c r="I13" s="341"/>
      <c r="J13" s="342"/>
      <c r="K13" s="335"/>
    </row>
    <row r="14" spans="1:11" ht="15.75">
      <c r="A14" s="364" t="s">
        <v>105</v>
      </c>
      <c r="B14" s="365"/>
      <c r="C14" s="365"/>
      <c r="D14" s="365"/>
      <c r="E14" s="174">
        <f>E24</f>
        <v>67</v>
      </c>
      <c r="G14" s="304" t="s">
        <v>228</v>
      </c>
      <c r="H14" s="305"/>
      <c r="I14" s="305"/>
      <c r="J14" s="343"/>
      <c r="K14" s="174">
        <f>'Bodování pokojů'!L7</f>
        <v>50</v>
      </c>
    </row>
    <row r="15" spans="1:11" ht="15.75" customHeight="1">
      <c r="A15" s="352" t="s">
        <v>246</v>
      </c>
      <c r="B15" s="353"/>
      <c r="C15" s="353"/>
      <c r="D15" s="353"/>
      <c r="E15" s="175">
        <f>E7</f>
        <v>67</v>
      </c>
      <c r="G15" s="295" t="s">
        <v>249</v>
      </c>
      <c r="H15" s="296"/>
      <c r="I15" s="296"/>
      <c r="J15" s="337"/>
      <c r="K15" s="175">
        <f>E24</f>
        <v>67</v>
      </c>
    </row>
    <row r="16" spans="1:11" ht="15.75" customHeight="1">
      <c r="A16" s="352" t="s">
        <v>247</v>
      </c>
      <c r="B16" s="353"/>
      <c r="C16" s="353"/>
      <c r="D16" s="353"/>
      <c r="E16" s="175">
        <f>E7</f>
        <v>67</v>
      </c>
      <c r="G16" s="295" t="s">
        <v>230</v>
      </c>
      <c r="H16" s="296"/>
      <c r="I16" s="296"/>
      <c r="J16" s="337"/>
      <c r="K16" s="175">
        <f>K4</f>
        <v>56</v>
      </c>
    </row>
    <row r="17" spans="1:11" ht="15.75" customHeight="1">
      <c r="A17" s="352" t="s">
        <v>238</v>
      </c>
      <c r="B17" s="353"/>
      <c r="C17" s="353"/>
      <c r="D17" s="353"/>
      <c r="E17" s="175">
        <f>E29</f>
        <v>66</v>
      </c>
      <c r="G17" s="295" t="s">
        <v>231</v>
      </c>
      <c r="H17" s="296"/>
      <c r="I17" s="296"/>
      <c r="J17" s="337"/>
      <c r="K17" s="175">
        <f>E8</f>
        <v>56</v>
      </c>
    </row>
    <row r="18" spans="1:11" ht="15.75" customHeight="1">
      <c r="A18" s="352" t="s">
        <v>252</v>
      </c>
      <c r="B18" s="353"/>
      <c r="C18" s="353"/>
      <c r="D18" s="353"/>
      <c r="E18" s="175">
        <f>K7</f>
        <v>41</v>
      </c>
      <c r="G18" s="295" t="s">
        <v>244</v>
      </c>
      <c r="H18" s="296"/>
      <c r="I18" s="296"/>
      <c r="J18" s="337"/>
      <c r="K18" s="175">
        <f>'Bodování pokojů'!L9</f>
        <v>66</v>
      </c>
    </row>
    <row r="19" spans="1:11" ht="15.75" customHeight="1">
      <c r="A19" s="352" t="s">
        <v>253</v>
      </c>
      <c r="B19" s="353"/>
      <c r="C19" s="353"/>
      <c r="D19" s="353"/>
      <c r="E19" s="175">
        <f>E20</f>
        <v>55</v>
      </c>
      <c r="G19" s="295" t="s">
        <v>259</v>
      </c>
      <c r="H19" s="296"/>
      <c r="I19" s="296"/>
      <c r="J19" s="337"/>
      <c r="K19" s="175">
        <f>E29</f>
        <v>66</v>
      </c>
    </row>
    <row r="20" spans="1:11" ht="16.5" customHeight="1" thickBot="1">
      <c r="A20" s="354" t="s">
        <v>254</v>
      </c>
      <c r="B20" s="355"/>
      <c r="C20" s="355"/>
      <c r="D20" s="355"/>
      <c r="E20" s="176">
        <f>'Bodování pokojů'!L8</f>
        <v>55</v>
      </c>
      <c r="G20" s="244" t="s">
        <v>243</v>
      </c>
      <c r="H20" s="245"/>
      <c r="I20" s="245"/>
      <c r="J20" s="338"/>
      <c r="K20" s="176">
        <f>K28</f>
        <v>70</v>
      </c>
    </row>
    <row r="21" spans="1:11" ht="16.5" customHeight="1" thickBot="1">
      <c r="G21" s="339"/>
      <c r="H21" s="339"/>
      <c r="I21" s="339"/>
      <c r="J21" s="339"/>
    </row>
    <row r="22" spans="1:11" ht="15" customHeight="1">
      <c r="A22" s="260" t="s">
        <v>278</v>
      </c>
      <c r="B22" s="261"/>
      <c r="C22" s="261"/>
      <c r="D22" s="356"/>
      <c r="E22" s="334">
        <f>SUM(E24:E30)/7</f>
        <v>59.571428571428569</v>
      </c>
      <c r="G22" s="298" t="s">
        <v>279</v>
      </c>
      <c r="H22" s="299"/>
      <c r="I22" s="299"/>
      <c r="J22" s="300"/>
      <c r="K22" s="334">
        <f>SUM(K24:K30)/6</f>
        <v>60.5</v>
      </c>
    </row>
    <row r="23" spans="1:11" ht="15" customHeight="1" thickBot="1">
      <c r="A23" s="357"/>
      <c r="B23" s="358"/>
      <c r="C23" s="358"/>
      <c r="D23" s="359"/>
      <c r="E23" s="335"/>
      <c r="G23" s="301"/>
      <c r="H23" s="302"/>
      <c r="I23" s="302"/>
      <c r="J23" s="303"/>
      <c r="K23" s="335"/>
    </row>
    <row r="24" spans="1:11" ht="15.75">
      <c r="A24" s="360" t="s">
        <v>90</v>
      </c>
      <c r="B24" s="361"/>
      <c r="C24" s="361"/>
      <c r="D24" s="361"/>
      <c r="E24" s="174">
        <f>'Bodování pokojů'!L6</f>
        <v>67</v>
      </c>
      <c r="G24" s="253" t="s">
        <v>110</v>
      </c>
      <c r="H24" s="254"/>
      <c r="I24" s="336"/>
      <c r="J24" s="336"/>
      <c r="K24" s="174">
        <f>K27</f>
        <v>67</v>
      </c>
    </row>
    <row r="25" spans="1:11" ht="15.75">
      <c r="A25" s="348" t="s">
        <v>242</v>
      </c>
      <c r="B25" s="349"/>
      <c r="C25" s="349"/>
      <c r="D25" s="349"/>
      <c r="E25" s="175">
        <f>K28</f>
        <v>70</v>
      </c>
      <c r="G25" s="241" t="s">
        <v>225</v>
      </c>
      <c r="H25" s="242"/>
      <c r="I25" s="284"/>
      <c r="J25" s="284"/>
      <c r="K25" s="175">
        <f>K14</f>
        <v>50</v>
      </c>
    </row>
    <row r="26" spans="1:11" ht="15.75">
      <c r="A26" s="348" t="s">
        <v>232</v>
      </c>
      <c r="B26" s="349"/>
      <c r="C26" s="349"/>
      <c r="D26" s="349"/>
      <c r="E26" s="175">
        <f>K25</f>
        <v>50</v>
      </c>
      <c r="G26" s="241" t="s">
        <v>227</v>
      </c>
      <c r="H26" s="242"/>
      <c r="I26" s="284"/>
      <c r="J26" s="284"/>
      <c r="K26" s="175">
        <f>K8</f>
        <v>53</v>
      </c>
    </row>
    <row r="27" spans="1:11" ht="15.75">
      <c r="A27" s="348" t="s">
        <v>241</v>
      </c>
      <c r="B27" s="349"/>
      <c r="C27" s="349"/>
      <c r="D27" s="349"/>
      <c r="E27" s="175">
        <f>E7</f>
        <v>67</v>
      </c>
      <c r="G27" s="241" t="s">
        <v>79</v>
      </c>
      <c r="H27" s="242"/>
      <c r="I27" s="284"/>
      <c r="J27" s="284"/>
      <c r="K27" s="175">
        <f>K15</f>
        <v>67</v>
      </c>
    </row>
    <row r="28" spans="1:11" ht="15.75">
      <c r="A28" s="348" t="s">
        <v>229</v>
      </c>
      <c r="B28" s="349"/>
      <c r="C28" s="349"/>
      <c r="D28" s="349"/>
      <c r="E28" s="175">
        <f>E8</f>
        <v>56</v>
      </c>
      <c r="G28" s="241" t="s">
        <v>255</v>
      </c>
      <c r="H28" s="242"/>
      <c r="I28" s="284"/>
      <c r="J28" s="284"/>
      <c r="K28" s="175">
        <f>'Bodování pokojů'!L12</f>
        <v>70</v>
      </c>
    </row>
    <row r="29" spans="1:11" ht="16.5" thickBot="1">
      <c r="A29" s="348" t="s">
        <v>235</v>
      </c>
      <c r="B29" s="349"/>
      <c r="C29" s="349"/>
      <c r="D29" s="349"/>
      <c r="E29" s="175">
        <f>K18</f>
        <v>66</v>
      </c>
      <c r="G29" s="308" t="s">
        <v>239</v>
      </c>
      <c r="H29" s="309"/>
      <c r="I29" s="310"/>
      <c r="J29" s="310"/>
      <c r="K29" s="176">
        <f>E28</f>
        <v>56</v>
      </c>
    </row>
    <row r="30" spans="1:11" ht="16.5" thickBot="1">
      <c r="A30" s="350" t="s">
        <v>256</v>
      </c>
      <c r="B30" s="351"/>
      <c r="C30" s="351"/>
      <c r="D30" s="351"/>
      <c r="E30" s="176">
        <f>K7</f>
        <v>41</v>
      </c>
      <c r="G30" s="333"/>
      <c r="H30" s="333"/>
      <c r="I30" s="333"/>
      <c r="J30" s="333"/>
      <c r="K30" s="145"/>
    </row>
  </sheetData>
  <mergeCells count="55">
    <mergeCell ref="A17:D17"/>
    <mergeCell ref="A2:D3"/>
    <mergeCell ref="A4:D4"/>
    <mergeCell ref="A5:D5"/>
    <mergeCell ref="A6:D6"/>
    <mergeCell ref="A7:D7"/>
    <mergeCell ref="A8:D8"/>
    <mergeCell ref="A10:D10"/>
    <mergeCell ref="A12:D13"/>
    <mergeCell ref="A14:D14"/>
    <mergeCell ref="A15:D15"/>
    <mergeCell ref="A16:D16"/>
    <mergeCell ref="A9:D9"/>
    <mergeCell ref="A27:D27"/>
    <mergeCell ref="A29:D29"/>
    <mergeCell ref="A30:D30"/>
    <mergeCell ref="A18:D18"/>
    <mergeCell ref="A20:D20"/>
    <mergeCell ref="A22:D23"/>
    <mergeCell ref="A24:D24"/>
    <mergeCell ref="A25:D25"/>
    <mergeCell ref="A26:D26"/>
    <mergeCell ref="A19:D19"/>
    <mergeCell ref="A28:D28"/>
    <mergeCell ref="K2:K3"/>
    <mergeCell ref="E12:E13"/>
    <mergeCell ref="K12:K13"/>
    <mergeCell ref="E22:E23"/>
    <mergeCell ref="K22:K23"/>
    <mergeCell ref="G18:J18"/>
    <mergeCell ref="G20:J20"/>
    <mergeCell ref="G21:J21"/>
    <mergeCell ref="G22:J23"/>
    <mergeCell ref="G10:J10"/>
    <mergeCell ref="G12:J13"/>
    <mergeCell ref="G14:J14"/>
    <mergeCell ref="G15:J15"/>
    <mergeCell ref="G16:J16"/>
    <mergeCell ref="G17:J17"/>
    <mergeCell ref="G2:J3"/>
    <mergeCell ref="G26:J26"/>
    <mergeCell ref="G27:J27"/>
    <mergeCell ref="G29:J29"/>
    <mergeCell ref="G30:J30"/>
    <mergeCell ref="E2:E3"/>
    <mergeCell ref="G24:J24"/>
    <mergeCell ref="G25:J25"/>
    <mergeCell ref="G4:J4"/>
    <mergeCell ref="G5:J5"/>
    <mergeCell ref="G6:J6"/>
    <mergeCell ref="G7:J7"/>
    <mergeCell ref="G8:J8"/>
    <mergeCell ref="G9:J9"/>
    <mergeCell ref="G19:J19"/>
    <mergeCell ref="G28:J28"/>
  </mergeCells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E15"/>
  <sheetViews>
    <sheetView workbookViewId="0">
      <selection activeCell="E2" sqref="E2"/>
    </sheetView>
  </sheetViews>
  <sheetFormatPr defaultRowHeight="15"/>
  <cols>
    <col min="1" max="1" width="12" customWidth="1"/>
    <col min="2" max="2" width="3" customWidth="1"/>
    <col min="3" max="3" width="2.7109375" customWidth="1"/>
    <col min="4" max="4" width="11.42578125" customWidth="1"/>
    <col min="5" max="5" width="3.42578125" customWidth="1"/>
  </cols>
  <sheetData>
    <row r="1" spans="1:5">
      <c r="A1" t="s">
        <v>220</v>
      </c>
      <c r="D1" t="s">
        <v>221</v>
      </c>
    </row>
    <row r="3" spans="1:5">
      <c r="A3" t="s">
        <v>279</v>
      </c>
      <c r="B3" s="202">
        <v>8</v>
      </c>
      <c r="D3" t="s">
        <v>333</v>
      </c>
      <c r="E3" s="202">
        <v>10</v>
      </c>
    </row>
    <row r="4" spans="1:5">
      <c r="A4" t="s">
        <v>289</v>
      </c>
      <c r="B4" s="202">
        <v>3</v>
      </c>
      <c r="D4" t="s">
        <v>279</v>
      </c>
      <c r="E4" s="202">
        <v>10</v>
      </c>
    </row>
    <row r="5" spans="1:5">
      <c r="A5" t="s">
        <v>272</v>
      </c>
      <c r="B5" s="202">
        <v>2</v>
      </c>
      <c r="D5" t="s">
        <v>276</v>
      </c>
      <c r="E5" s="202">
        <v>6</v>
      </c>
    </row>
    <row r="6" spans="1:5">
      <c r="A6" t="s">
        <v>324</v>
      </c>
      <c r="B6" s="202">
        <v>2</v>
      </c>
      <c r="D6" t="s">
        <v>324</v>
      </c>
      <c r="E6" s="202">
        <v>6</v>
      </c>
    </row>
    <row r="7" spans="1:5">
      <c r="A7" t="s">
        <v>276</v>
      </c>
      <c r="B7" s="202">
        <v>2</v>
      </c>
      <c r="D7" t="s">
        <v>276</v>
      </c>
      <c r="E7" s="202">
        <v>5</v>
      </c>
    </row>
    <row r="8" spans="1:5">
      <c r="A8" t="s">
        <v>322</v>
      </c>
      <c r="B8" s="202">
        <v>1</v>
      </c>
      <c r="D8" t="s">
        <v>289</v>
      </c>
      <c r="E8" s="202">
        <v>4</v>
      </c>
    </row>
    <row r="9" spans="1:5">
      <c r="A9" t="s">
        <v>323</v>
      </c>
      <c r="B9" s="202">
        <v>1</v>
      </c>
      <c r="D9" t="s">
        <v>334</v>
      </c>
      <c r="E9" s="202">
        <v>4</v>
      </c>
    </row>
    <row r="10" spans="1:5">
      <c r="A10" t="s">
        <v>325</v>
      </c>
      <c r="B10" s="202">
        <v>1</v>
      </c>
      <c r="D10" t="s">
        <v>335</v>
      </c>
      <c r="E10" s="202">
        <v>3</v>
      </c>
    </row>
    <row r="11" spans="1:5">
      <c r="A11" t="s">
        <v>326</v>
      </c>
      <c r="B11" s="202">
        <v>1</v>
      </c>
      <c r="D11" t="s">
        <v>323</v>
      </c>
      <c r="E11" s="202">
        <v>3</v>
      </c>
    </row>
    <row r="12" spans="1:5">
      <c r="A12" t="s">
        <v>327</v>
      </c>
      <c r="B12" s="202">
        <v>1</v>
      </c>
      <c r="D12" t="s">
        <v>272</v>
      </c>
      <c r="E12" s="202">
        <v>2</v>
      </c>
    </row>
    <row r="13" spans="1:5">
      <c r="A13" t="s">
        <v>290</v>
      </c>
      <c r="B13" s="202">
        <v>1</v>
      </c>
      <c r="D13" t="s">
        <v>322</v>
      </c>
      <c r="E13" s="202">
        <v>2</v>
      </c>
    </row>
    <row r="14" spans="1:5">
      <c r="D14" t="s">
        <v>336</v>
      </c>
      <c r="E14" s="202">
        <v>2</v>
      </c>
    </row>
    <row r="15" spans="1:5">
      <c r="D15" t="s">
        <v>293</v>
      </c>
      <c r="E15" s="202">
        <v>1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14</vt:i4>
      </vt:variant>
    </vt:vector>
  </HeadingPairs>
  <TitlesOfParts>
    <vt:vector size="14" baseType="lpstr">
      <vt:lpstr>Celkový přehled</vt:lpstr>
      <vt:lpstr>Orientační Běh</vt:lpstr>
      <vt:lpstr>Štafeta</vt:lpstr>
      <vt:lpstr>Rozpis dne</vt:lpstr>
      <vt:lpstr>Fotbal-Florbal</vt:lpstr>
      <vt:lpstr>Pašeráci</vt:lpstr>
      <vt:lpstr>Bodování pokojů</vt:lpstr>
      <vt:lpstr>Bodování pokojů-týmy</vt:lpstr>
      <vt:lpstr>Tabulka střelců</vt:lpstr>
      <vt:lpstr>9-boj výsledky</vt:lpstr>
      <vt:lpstr>Turnaj C skupiny</vt:lpstr>
      <vt:lpstr>rozdělení do skupin</vt:lpstr>
      <vt:lpstr>Rozdělení pokojů</vt:lpstr>
      <vt:lpstr>Piškvorky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Sajnu</dc:creator>
  <cp:lastModifiedBy>Uživatel systému Windows</cp:lastModifiedBy>
  <cp:lastPrinted>2017-07-08T06:50:02Z</cp:lastPrinted>
  <dcterms:created xsi:type="dcterms:W3CDTF">2012-07-02T09:24:22Z</dcterms:created>
  <dcterms:modified xsi:type="dcterms:W3CDTF">2017-07-08T07:55:39Z</dcterms:modified>
</cp:coreProperties>
</file>